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8192" windowHeight="8052" activeTab="1"/>
  </bookViews>
  <sheets>
    <sheet name="Below Baseline" sheetId="6" r:id="rId1"/>
    <sheet name="Above Baseline" sheetId="9" r:id="rId2"/>
    <sheet name="Example Forest Carbon Yield" sheetId="2" r:id="rId3"/>
    <sheet name="Graphs" sheetId="7" r:id="rId4"/>
  </sheets>
  <calcPr calcId="145621"/>
</workbook>
</file>

<file path=xl/calcChain.xml><?xml version="1.0" encoding="utf-8"?>
<calcChain xmlns="http://schemas.openxmlformats.org/spreadsheetml/2006/main">
  <c r="AD30" i="9" l="1"/>
  <c r="AC30" i="9"/>
  <c r="AB30" i="9"/>
  <c r="AD29" i="9"/>
  <c r="AC29" i="9"/>
  <c r="AB29" i="9"/>
  <c r="AD28" i="9"/>
  <c r="AC28" i="9"/>
  <c r="AB28" i="9"/>
  <c r="AD27" i="9"/>
  <c r="AC27" i="9"/>
  <c r="AB27" i="9"/>
  <c r="AD26" i="9"/>
  <c r="AC26" i="9"/>
  <c r="AB26" i="9"/>
  <c r="AD25" i="9"/>
  <c r="AC25" i="9"/>
  <c r="AB25" i="9"/>
  <c r="AD24" i="9"/>
  <c r="AC24" i="9"/>
  <c r="AB24" i="9"/>
  <c r="AD23" i="9"/>
  <c r="AC23" i="9"/>
  <c r="AB23" i="9"/>
  <c r="AD22" i="9"/>
  <c r="AC22" i="9"/>
  <c r="AB22" i="9"/>
  <c r="AD21" i="9"/>
  <c r="AC21" i="9"/>
  <c r="AB21" i="9"/>
  <c r="AD20" i="9"/>
  <c r="AC20" i="9"/>
  <c r="AB20" i="9"/>
  <c r="AD19" i="9"/>
  <c r="AC19" i="9"/>
  <c r="AB19" i="9"/>
  <c r="AD18" i="9"/>
  <c r="AC18" i="9"/>
  <c r="AB18" i="9"/>
  <c r="AD17" i="9"/>
  <c r="AC17" i="9"/>
  <c r="AB17" i="9"/>
  <c r="AD16" i="9"/>
  <c r="AC16" i="9"/>
  <c r="AB16" i="9"/>
  <c r="AD15" i="9"/>
  <c r="AC15" i="9"/>
  <c r="AB15" i="9"/>
  <c r="AD14" i="9"/>
  <c r="AC14" i="9"/>
  <c r="AB14" i="9"/>
  <c r="AD13" i="9"/>
  <c r="AC13" i="9"/>
  <c r="AB13" i="9"/>
  <c r="AD12" i="9"/>
  <c r="AC12" i="9"/>
  <c r="AB12" i="9"/>
  <c r="AD11" i="9"/>
  <c r="AC11" i="9"/>
  <c r="AB11" i="9"/>
  <c r="AD10" i="9"/>
  <c r="AC10" i="9"/>
  <c r="AB10" i="9"/>
  <c r="Z11" i="9"/>
  <c r="Z12" i="9" s="1"/>
  <c r="Z13" i="9" s="1"/>
  <c r="Z14" i="9" s="1"/>
  <c r="Z15" i="9" s="1"/>
  <c r="Z16" i="9" s="1"/>
  <c r="Z17" i="9" s="1"/>
  <c r="Z18" i="9" s="1"/>
  <c r="Z19" i="9" s="1"/>
  <c r="Z20" i="9" s="1"/>
  <c r="Z21" i="9" s="1"/>
  <c r="Z22" i="9" s="1"/>
  <c r="Z23" i="9" s="1"/>
  <c r="Z24" i="9" s="1"/>
  <c r="Z25" i="9" s="1"/>
  <c r="Z26" i="9" s="1"/>
  <c r="Z27" i="9" s="1"/>
  <c r="Z28" i="9" s="1"/>
  <c r="Z29" i="9" s="1"/>
  <c r="Z30" i="9" s="1"/>
  <c r="AD31" i="9" l="1"/>
  <c r="AB31" i="9"/>
  <c r="AC31" i="9"/>
  <c r="AB10" i="6"/>
  <c r="AC10" i="6"/>
  <c r="AD10" i="6"/>
  <c r="Z11" i="6"/>
  <c r="Z12" i="6" s="1"/>
  <c r="Z13" i="6" s="1"/>
  <c r="Z14" i="6" s="1"/>
  <c r="Z15" i="6" s="1"/>
  <c r="Z16" i="6" s="1"/>
  <c r="Z17" i="6" s="1"/>
  <c r="Z18" i="6" s="1"/>
  <c r="Z19" i="6" s="1"/>
  <c r="Z20" i="6" s="1"/>
  <c r="Z21" i="6" s="1"/>
  <c r="Z22" i="6" s="1"/>
  <c r="Z23" i="6" s="1"/>
  <c r="Z24" i="6" s="1"/>
  <c r="Z25" i="6" s="1"/>
  <c r="Z26" i="6" s="1"/>
  <c r="Z27" i="6" s="1"/>
  <c r="Z28" i="6" s="1"/>
  <c r="Z29" i="6" s="1"/>
  <c r="Z30" i="6" s="1"/>
  <c r="AB11" i="6"/>
  <c r="AC11" i="6"/>
  <c r="AD11" i="6"/>
  <c r="AB12" i="6"/>
  <c r="AC12" i="6"/>
  <c r="AD12" i="6"/>
  <c r="AB13" i="6"/>
  <c r="AC13" i="6"/>
  <c r="AD13" i="6"/>
  <c r="AB14" i="6"/>
  <c r="AC14" i="6"/>
  <c r="AD14" i="6"/>
  <c r="AB15" i="6"/>
  <c r="AC15" i="6"/>
  <c r="AD15" i="6"/>
  <c r="AB16" i="6"/>
  <c r="AC16" i="6"/>
  <c r="AD16" i="6"/>
  <c r="AB17" i="6"/>
  <c r="AC17" i="6"/>
  <c r="AD17" i="6"/>
  <c r="AB18" i="6"/>
  <c r="AC18" i="6"/>
  <c r="AD18" i="6"/>
  <c r="AB19" i="6"/>
  <c r="AC19" i="6"/>
  <c r="AD19" i="6"/>
  <c r="AB20" i="6"/>
  <c r="AC20" i="6"/>
  <c r="AD20" i="6"/>
  <c r="AB21" i="6"/>
  <c r="AC21" i="6"/>
  <c r="AD21" i="6"/>
  <c r="AB22" i="6"/>
  <c r="AC22" i="6"/>
  <c r="AD22" i="6"/>
  <c r="AB23" i="6"/>
  <c r="AC23" i="6"/>
  <c r="AD23" i="6"/>
  <c r="AB24" i="6"/>
  <c r="AC24" i="6"/>
  <c r="AD24" i="6"/>
  <c r="AB25" i="6"/>
  <c r="AC25" i="6"/>
  <c r="AD25" i="6"/>
  <c r="AB26" i="6"/>
  <c r="AC26" i="6"/>
  <c r="AD26" i="6"/>
  <c r="AB27" i="6"/>
  <c r="AC27" i="6"/>
  <c r="AD27" i="6"/>
  <c r="AB28" i="6"/>
  <c r="AC28" i="6"/>
  <c r="AD28" i="6"/>
  <c r="AB29" i="6"/>
  <c r="AC29" i="6"/>
  <c r="AD29" i="6"/>
  <c r="AB30" i="6"/>
  <c r="AC30" i="6"/>
  <c r="AD30" i="6"/>
  <c r="AD31" i="6"/>
  <c r="N25" i="9"/>
  <c r="I19" i="9"/>
  <c r="E16" i="9"/>
  <c r="F16" i="9" s="1"/>
  <c r="G16" i="9" s="1"/>
  <c r="H16" i="9" s="1"/>
  <c r="I16" i="9" s="1"/>
  <c r="J16" i="9" s="1"/>
  <c r="K16" i="9" s="1"/>
  <c r="L16" i="9" s="1"/>
  <c r="M16" i="9" s="1"/>
  <c r="N16" i="9" s="1"/>
  <c r="O16" i="9" s="1"/>
  <c r="P16" i="9" s="1"/>
  <c r="Q16" i="9" s="1"/>
  <c r="R16" i="9" s="1"/>
  <c r="S16" i="9" s="1"/>
  <c r="T16" i="9" s="1"/>
  <c r="U16" i="9" s="1"/>
  <c r="V16" i="9" s="1"/>
  <c r="W16" i="9" s="1"/>
  <c r="X16" i="9" s="1"/>
  <c r="F15" i="9"/>
  <c r="G15" i="9" s="1"/>
  <c r="H15" i="9" s="1"/>
  <c r="I15" i="9" s="1"/>
  <c r="J15" i="9" s="1"/>
  <c r="K15" i="9" s="1"/>
  <c r="L15" i="9" s="1"/>
  <c r="M15" i="9" s="1"/>
  <c r="N15" i="9" s="1"/>
  <c r="O15" i="9" s="1"/>
  <c r="P15" i="9" s="1"/>
  <c r="Q15" i="9" s="1"/>
  <c r="R15" i="9" s="1"/>
  <c r="S15" i="9" s="1"/>
  <c r="T15" i="9" s="1"/>
  <c r="U15" i="9" s="1"/>
  <c r="V15" i="9" s="1"/>
  <c r="W15" i="9" s="1"/>
  <c r="X15" i="9" s="1"/>
  <c r="E15" i="9"/>
  <c r="I13" i="9"/>
  <c r="E16" i="6"/>
  <c r="F16" i="6" s="1"/>
  <c r="G16" i="6" s="1"/>
  <c r="H16" i="6" s="1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AB31" i="6" l="1"/>
  <c r="AC31" i="6"/>
  <c r="X24" i="9"/>
  <c r="V24" i="9"/>
  <c r="T24" i="9"/>
  <c r="R24" i="9"/>
  <c r="P24" i="9"/>
  <c r="N24" i="9"/>
  <c r="L24" i="9"/>
  <c r="J24" i="9"/>
  <c r="H24" i="9"/>
  <c r="F24" i="9"/>
  <c r="D24" i="9"/>
  <c r="X18" i="9"/>
  <c r="V18" i="9"/>
  <c r="T18" i="9"/>
  <c r="R18" i="9"/>
  <c r="P18" i="9"/>
  <c r="N18" i="9"/>
  <c r="L18" i="9"/>
  <c r="J18" i="9"/>
  <c r="H18" i="9"/>
  <c r="F18" i="9"/>
  <c r="D18" i="9"/>
  <c r="W24" i="9"/>
  <c r="U24" i="9"/>
  <c r="S24" i="9"/>
  <c r="Q24" i="9"/>
  <c r="O24" i="9"/>
  <c r="M24" i="9"/>
  <c r="K24" i="9"/>
  <c r="I24" i="9"/>
  <c r="G24" i="9"/>
  <c r="E24" i="9"/>
  <c r="G18" i="9"/>
  <c r="K18" i="9"/>
  <c r="O18" i="9"/>
  <c r="S18" i="9"/>
  <c r="W18" i="9"/>
  <c r="E18" i="9"/>
  <c r="I18" i="9"/>
  <c r="M18" i="9"/>
  <c r="Q18" i="9"/>
  <c r="U18" i="9"/>
  <c r="N25" i="6"/>
  <c r="I19" i="6"/>
  <c r="E15" i="6"/>
  <c r="F15" i="6" s="1"/>
  <c r="G15" i="6" s="1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W15" i="6" s="1"/>
  <c r="X15" i="6" s="1"/>
  <c r="I13" i="6"/>
  <c r="X24" i="6" s="1"/>
  <c r="F3" i="2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BF3" i="2" s="1"/>
  <c r="BG3" i="2" s="1"/>
  <c r="I26" i="9" l="1"/>
  <c r="M26" i="9"/>
  <c r="Q26" i="9"/>
  <c r="E26" i="9"/>
  <c r="U26" i="9"/>
  <c r="D20" i="9"/>
  <c r="E20" i="9" s="1"/>
  <c r="F20" i="9" s="1"/>
  <c r="G20" i="9" s="1"/>
  <c r="H20" i="9" s="1"/>
  <c r="I20" i="9" s="1"/>
  <c r="J20" i="9" s="1"/>
  <c r="K20" i="9" s="1"/>
  <c r="L20" i="9" s="1"/>
  <c r="M20" i="9" s="1"/>
  <c r="N20" i="9" s="1"/>
  <c r="O20" i="9" s="1"/>
  <c r="P20" i="9" s="1"/>
  <c r="Q20" i="9" s="1"/>
  <c r="R20" i="9" s="1"/>
  <c r="S20" i="9" s="1"/>
  <c r="T20" i="9" s="1"/>
  <c r="U20" i="9" s="1"/>
  <c r="V20" i="9" s="1"/>
  <c r="W20" i="9" s="1"/>
  <c r="X20" i="9" s="1"/>
  <c r="F26" i="9"/>
  <c r="J26" i="9"/>
  <c r="N26" i="9"/>
  <c r="R26" i="9"/>
  <c r="V26" i="9"/>
  <c r="G26" i="9"/>
  <c r="K26" i="9"/>
  <c r="O26" i="9"/>
  <c r="S26" i="9"/>
  <c r="W26" i="9"/>
  <c r="H26" i="9"/>
  <c r="L26" i="9"/>
  <c r="P26" i="9"/>
  <c r="T26" i="9"/>
  <c r="X26" i="9"/>
  <c r="E18" i="6"/>
  <c r="G18" i="6"/>
  <c r="I18" i="6"/>
  <c r="K18" i="6"/>
  <c r="M18" i="6"/>
  <c r="O18" i="6"/>
  <c r="Q18" i="6"/>
  <c r="S18" i="6"/>
  <c r="U18" i="6"/>
  <c r="W18" i="6"/>
  <c r="E24" i="6"/>
  <c r="G24" i="6"/>
  <c r="I24" i="6"/>
  <c r="K24" i="6"/>
  <c r="M24" i="6"/>
  <c r="O24" i="6"/>
  <c r="Q24" i="6"/>
  <c r="S24" i="6"/>
  <c r="U24" i="6"/>
  <c r="W24" i="6"/>
  <c r="D18" i="6"/>
  <c r="F18" i="6"/>
  <c r="H18" i="6"/>
  <c r="J18" i="6"/>
  <c r="L18" i="6"/>
  <c r="N18" i="6"/>
  <c r="P18" i="6"/>
  <c r="R18" i="6"/>
  <c r="T18" i="6"/>
  <c r="V18" i="6"/>
  <c r="X18" i="6"/>
  <c r="D24" i="6"/>
  <c r="F24" i="6"/>
  <c r="H24" i="6"/>
  <c r="J24" i="6"/>
  <c r="L24" i="6"/>
  <c r="N24" i="6"/>
  <c r="P24" i="6"/>
  <c r="R24" i="6"/>
  <c r="T24" i="6"/>
  <c r="V24" i="6"/>
  <c r="D28" i="9" l="1"/>
  <c r="D21" i="9"/>
  <c r="D30" i="9"/>
  <c r="D45" i="9" s="1"/>
  <c r="D46" i="9" s="1"/>
  <c r="D29" i="9"/>
  <c r="T26" i="6"/>
  <c r="R26" i="6"/>
  <c r="E21" i="9"/>
  <c r="E22" i="9" s="1"/>
  <c r="E28" i="9" s="1"/>
  <c r="P26" i="6"/>
  <c r="N26" i="6"/>
  <c r="L26" i="6"/>
  <c r="J26" i="6"/>
  <c r="H26" i="6"/>
  <c r="V26" i="6"/>
  <c r="F26" i="6"/>
  <c r="W26" i="6"/>
  <c r="S26" i="6"/>
  <c r="O26" i="6"/>
  <c r="K26" i="6"/>
  <c r="G26" i="6"/>
  <c r="X26" i="6"/>
  <c r="D20" i="6"/>
  <c r="E20" i="6" s="1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V20" i="6" s="1"/>
  <c r="W20" i="6" s="1"/>
  <c r="X20" i="6" s="1"/>
  <c r="U26" i="6"/>
  <c r="Q26" i="6"/>
  <c r="M26" i="6"/>
  <c r="I26" i="6"/>
  <c r="E26" i="6"/>
  <c r="AA30" i="9" l="1"/>
  <c r="AE30" i="9" s="1"/>
  <c r="D34" i="9"/>
  <c r="D36" i="9" s="1"/>
  <c r="D28" i="6"/>
  <c r="F21" i="9"/>
  <c r="F22" i="9" s="1"/>
  <c r="F28" i="9" s="1"/>
  <c r="E29" i="9"/>
  <c r="E30" i="9"/>
  <c r="D21" i="6"/>
  <c r="G21" i="9" l="1"/>
  <c r="H21" i="9" s="1"/>
  <c r="H22" i="9" s="1"/>
  <c r="H28" i="9" s="1"/>
  <c r="F30" i="9"/>
  <c r="E45" i="9"/>
  <c r="E46" i="9" s="1"/>
  <c r="AA29" i="9"/>
  <c r="AE29" i="9" s="1"/>
  <c r="E34" i="9"/>
  <c r="E36" i="9" s="1"/>
  <c r="F45" i="9"/>
  <c r="AA28" i="9"/>
  <c r="AE28" i="9" s="1"/>
  <c r="F34" i="9"/>
  <c r="F36" i="9" s="1"/>
  <c r="D30" i="6"/>
  <c r="D29" i="6"/>
  <c r="F29" i="9"/>
  <c r="G22" i="9"/>
  <c r="G28" i="9" s="1"/>
  <c r="I21" i="9"/>
  <c r="E21" i="6"/>
  <c r="E22" i="6" s="1"/>
  <c r="E28" i="6" s="1"/>
  <c r="F46" i="9" l="1"/>
  <c r="D34" i="6"/>
  <c r="D36" i="6" s="1"/>
  <c r="AA30" i="6"/>
  <c r="AE30" i="6" s="1"/>
  <c r="E29" i="6"/>
  <c r="E30" i="6"/>
  <c r="I22" i="9"/>
  <c r="I28" i="9" s="1"/>
  <c r="G29" i="9"/>
  <c r="G30" i="9"/>
  <c r="J21" i="9"/>
  <c r="K21" i="9" s="1"/>
  <c r="K22" i="9" s="1"/>
  <c r="K28" i="9" s="1"/>
  <c r="F21" i="6"/>
  <c r="F22" i="6" s="1"/>
  <c r="F28" i="6" s="1"/>
  <c r="G45" i="9" l="1"/>
  <c r="G46" i="9" s="1"/>
  <c r="AA27" i="9"/>
  <c r="AE27" i="9" s="1"/>
  <c r="G34" i="9"/>
  <c r="G36" i="9" s="1"/>
  <c r="F29" i="6"/>
  <c r="E34" i="6"/>
  <c r="E36" i="6" s="1"/>
  <c r="AA29" i="6"/>
  <c r="AE29" i="6" s="1"/>
  <c r="F30" i="6"/>
  <c r="J22" i="9"/>
  <c r="J28" i="9" s="1"/>
  <c r="H29" i="9"/>
  <c r="I30" i="9" s="1"/>
  <c r="H30" i="9"/>
  <c r="L21" i="9"/>
  <c r="G21" i="6"/>
  <c r="G22" i="6" s="1"/>
  <c r="G28" i="6" s="1"/>
  <c r="H45" i="9" l="1"/>
  <c r="H46" i="9" s="1"/>
  <c r="I46" i="9" s="1"/>
  <c r="AA26" i="9"/>
  <c r="AE26" i="9" s="1"/>
  <c r="H34" i="9"/>
  <c r="H36" i="9" s="1"/>
  <c r="I45" i="9"/>
  <c r="AA25" i="9"/>
  <c r="AE25" i="9" s="1"/>
  <c r="I34" i="9"/>
  <c r="F34" i="6"/>
  <c r="F36" i="6" s="1"/>
  <c r="AA28" i="6"/>
  <c r="AE28" i="6" s="1"/>
  <c r="G30" i="6"/>
  <c r="G29" i="6"/>
  <c r="I29" i="9"/>
  <c r="J30" i="9" s="1"/>
  <c r="L22" i="9"/>
  <c r="L28" i="9" s="1"/>
  <c r="M21" i="9"/>
  <c r="H21" i="6"/>
  <c r="I21" i="6" s="1"/>
  <c r="J29" i="9" l="1"/>
  <c r="K30" i="9" s="1"/>
  <c r="I36" i="9"/>
  <c r="J45" i="9"/>
  <c r="J46" i="9" s="1"/>
  <c r="AA24" i="9"/>
  <c r="AE24" i="9" s="1"/>
  <c r="J34" i="9"/>
  <c r="J36" i="9" s="1"/>
  <c r="G34" i="6"/>
  <c r="G36" i="6" s="1"/>
  <c r="AA27" i="6"/>
  <c r="AE27" i="6" s="1"/>
  <c r="H22" i="6"/>
  <c r="H28" i="6" s="1"/>
  <c r="H29" i="6" s="1"/>
  <c r="M22" i="9"/>
  <c r="M28" i="9" s="1"/>
  <c r="N21" i="9"/>
  <c r="I22" i="6"/>
  <c r="I28" i="6" s="1"/>
  <c r="J21" i="6"/>
  <c r="K29" i="9" l="1"/>
  <c r="L29" i="9" s="1"/>
  <c r="H30" i="6"/>
  <c r="H34" i="6" s="1"/>
  <c r="H36" i="6" s="1"/>
  <c r="I30" i="6"/>
  <c r="K45" i="9"/>
  <c r="K46" i="9" s="1"/>
  <c r="AA23" i="9"/>
  <c r="AE23" i="9" s="1"/>
  <c r="K34" i="9"/>
  <c r="K36" i="9" s="1"/>
  <c r="AA26" i="6"/>
  <c r="AE26" i="6" s="1"/>
  <c r="I29" i="6"/>
  <c r="L30" i="9"/>
  <c r="N22" i="9"/>
  <c r="N28" i="9" s="1"/>
  <c r="O21" i="9"/>
  <c r="M29" i="9"/>
  <c r="M30" i="9"/>
  <c r="K21" i="6"/>
  <c r="K22" i="6" s="1"/>
  <c r="K28" i="6" s="1"/>
  <c r="J22" i="6"/>
  <c r="J28" i="6" s="1"/>
  <c r="M45" i="9" l="1"/>
  <c r="AA21" i="9"/>
  <c r="AE21" i="9" s="1"/>
  <c r="M34" i="9"/>
  <c r="L45" i="9"/>
  <c r="L46" i="9" s="1"/>
  <c r="AA22" i="9"/>
  <c r="AE22" i="9" s="1"/>
  <c r="L34" i="9"/>
  <c r="L36" i="9" s="1"/>
  <c r="L21" i="6"/>
  <c r="L22" i="6" s="1"/>
  <c r="L28" i="6" s="1"/>
  <c r="I34" i="6"/>
  <c r="I36" i="6" s="1"/>
  <c r="AA25" i="6"/>
  <c r="AE25" i="6" s="1"/>
  <c r="J29" i="6"/>
  <c r="K29" i="6" s="1"/>
  <c r="J30" i="6"/>
  <c r="K30" i="6"/>
  <c r="O22" i="9"/>
  <c r="O28" i="9" s="1"/>
  <c r="P21" i="9"/>
  <c r="N30" i="9"/>
  <c r="N29" i="9"/>
  <c r="M36" i="9" l="1"/>
  <c r="N45" i="9"/>
  <c r="AA20" i="9"/>
  <c r="AE20" i="9" s="1"/>
  <c r="N34" i="9"/>
  <c r="N36" i="9" s="1"/>
  <c r="L30" i="6"/>
  <c r="AA22" i="6" s="1"/>
  <c r="AE22" i="6" s="1"/>
  <c r="M21" i="6"/>
  <c r="M22" i="6" s="1"/>
  <c r="M28" i="6" s="1"/>
  <c r="M46" i="9"/>
  <c r="J34" i="6"/>
  <c r="J36" i="6" s="1"/>
  <c r="AA24" i="6"/>
  <c r="AE24" i="6" s="1"/>
  <c r="K34" i="6"/>
  <c r="AA23" i="6"/>
  <c r="AE23" i="6" s="1"/>
  <c r="K36" i="6"/>
  <c r="L29" i="6"/>
  <c r="P22" i="9"/>
  <c r="P28" i="9" s="1"/>
  <c r="Q21" i="9"/>
  <c r="O29" i="9"/>
  <c r="O30" i="9"/>
  <c r="L34" i="6" l="1"/>
  <c r="L36" i="6" s="1"/>
  <c r="M29" i="6"/>
  <c r="O45" i="9"/>
  <c r="AA19" i="9"/>
  <c r="AE19" i="9" s="1"/>
  <c r="O34" i="9"/>
  <c r="O36" i="9" s="1"/>
  <c r="N46" i="9"/>
  <c r="N21" i="6"/>
  <c r="N22" i="6" s="1"/>
  <c r="N28" i="6" s="1"/>
  <c r="M30" i="6"/>
  <c r="Q22" i="9"/>
  <c r="Q28" i="9" s="1"/>
  <c r="R21" i="9"/>
  <c r="P30" i="9"/>
  <c r="P29" i="9"/>
  <c r="O21" i="6" l="1"/>
  <c r="O46" i="9"/>
  <c r="P45" i="9"/>
  <c r="AA18" i="9"/>
  <c r="AE18" i="9" s="1"/>
  <c r="P34" i="9"/>
  <c r="P36" i="9" s="1"/>
  <c r="M34" i="6"/>
  <c r="M36" i="6" s="1"/>
  <c r="AA21" i="6"/>
  <c r="AE21" i="6" s="1"/>
  <c r="N30" i="6"/>
  <c r="N29" i="6"/>
  <c r="Q29" i="9"/>
  <c r="Q30" i="9"/>
  <c r="R22" i="9"/>
  <c r="R28" i="9" s="1"/>
  <c r="S21" i="9"/>
  <c r="O22" i="6"/>
  <c r="O28" i="6" s="1"/>
  <c r="P21" i="6"/>
  <c r="P46" i="9" l="1"/>
  <c r="Q45" i="9"/>
  <c r="AA17" i="9"/>
  <c r="AE17" i="9" s="1"/>
  <c r="Q34" i="9"/>
  <c r="Q36" i="9" s="1"/>
  <c r="O29" i="6"/>
  <c r="N34" i="6"/>
  <c r="N36" i="6" s="1"/>
  <c r="AA20" i="6"/>
  <c r="AE20" i="6" s="1"/>
  <c r="O30" i="6"/>
  <c r="R30" i="9"/>
  <c r="R29" i="9"/>
  <c r="S22" i="9"/>
  <c r="S28" i="9" s="1"/>
  <c r="T21" i="9"/>
  <c r="P22" i="6"/>
  <c r="P28" i="6" s="1"/>
  <c r="P29" i="6" s="1"/>
  <c r="Q21" i="6"/>
  <c r="Q46" i="9" l="1"/>
  <c r="R45" i="9"/>
  <c r="AA16" i="9"/>
  <c r="AE16" i="9" s="1"/>
  <c r="R34" i="9"/>
  <c r="R36" i="9" s="1"/>
  <c r="O34" i="6"/>
  <c r="O36" i="6" s="1"/>
  <c r="AA19" i="6"/>
  <c r="AE19" i="6" s="1"/>
  <c r="P30" i="6"/>
  <c r="S29" i="9"/>
  <c r="S30" i="9"/>
  <c r="T22" i="9"/>
  <c r="T28" i="9" s="1"/>
  <c r="U21" i="9"/>
  <c r="Q22" i="6"/>
  <c r="Q28" i="6" s="1"/>
  <c r="Q29" i="6" s="1"/>
  <c r="R21" i="6"/>
  <c r="R46" i="9" l="1"/>
  <c r="S45" i="9"/>
  <c r="S46" i="9" s="1"/>
  <c r="AA15" i="9"/>
  <c r="AE15" i="9" s="1"/>
  <c r="S34" i="9"/>
  <c r="S36" i="9" s="1"/>
  <c r="P34" i="6"/>
  <c r="P36" i="6" s="1"/>
  <c r="AA18" i="6"/>
  <c r="AE18" i="6" s="1"/>
  <c r="Q30" i="6"/>
  <c r="U22" i="9"/>
  <c r="U28" i="9" s="1"/>
  <c r="V21" i="9"/>
  <c r="T30" i="9"/>
  <c r="T29" i="9"/>
  <c r="R22" i="6"/>
  <c r="R28" i="6" s="1"/>
  <c r="S21" i="6"/>
  <c r="T45" i="9" l="1"/>
  <c r="T46" i="9" s="1"/>
  <c r="AA14" i="9"/>
  <c r="AE14" i="9" s="1"/>
  <c r="T34" i="9"/>
  <c r="T36" i="9" s="1"/>
  <c r="Q34" i="6"/>
  <c r="Q36" i="6" s="1"/>
  <c r="AA17" i="6"/>
  <c r="AE17" i="6" s="1"/>
  <c r="R30" i="6"/>
  <c r="R29" i="6"/>
  <c r="V22" i="9"/>
  <c r="V28" i="9" s="1"/>
  <c r="W21" i="9"/>
  <c r="U29" i="9"/>
  <c r="U30" i="9"/>
  <c r="S22" i="6"/>
  <c r="S28" i="6" s="1"/>
  <c r="T21" i="6"/>
  <c r="U45" i="9" l="1"/>
  <c r="U46" i="9" s="1"/>
  <c r="AA13" i="9"/>
  <c r="AE13" i="9" s="1"/>
  <c r="U34" i="9"/>
  <c r="U36" i="9" s="1"/>
  <c r="R34" i="6"/>
  <c r="R36" i="6" s="1"/>
  <c r="AA16" i="6"/>
  <c r="AE16" i="6" s="1"/>
  <c r="S30" i="6"/>
  <c r="S29" i="6"/>
  <c r="V30" i="9"/>
  <c r="V29" i="9"/>
  <c r="W22" i="9"/>
  <c r="W28" i="9" s="1"/>
  <c r="X21" i="9"/>
  <c r="X22" i="9" s="1"/>
  <c r="X28" i="9" s="1"/>
  <c r="T22" i="6"/>
  <c r="T28" i="6" s="1"/>
  <c r="U21" i="6"/>
  <c r="V45" i="9" l="1"/>
  <c r="V46" i="9" s="1"/>
  <c r="AA12" i="9"/>
  <c r="AE12" i="9" s="1"/>
  <c r="V34" i="9"/>
  <c r="V36" i="9" s="1"/>
  <c r="S34" i="6"/>
  <c r="S36" i="6" s="1"/>
  <c r="AA15" i="6"/>
  <c r="AE15" i="6" s="1"/>
  <c r="T29" i="6"/>
  <c r="T30" i="6"/>
  <c r="W29" i="9"/>
  <c r="W30" i="9"/>
  <c r="U22" i="6"/>
  <c r="U28" i="6" s="1"/>
  <c r="V21" i="6"/>
  <c r="X29" i="9" l="1"/>
  <c r="X30" i="9" s="1"/>
  <c r="W45" i="9"/>
  <c r="W46" i="9" s="1"/>
  <c r="AA11" i="9"/>
  <c r="AE11" i="9" s="1"/>
  <c r="W34" i="9"/>
  <c r="W36" i="9" s="1"/>
  <c r="T34" i="6"/>
  <c r="T36" i="6" s="1"/>
  <c r="AA14" i="6"/>
  <c r="AE14" i="6" s="1"/>
  <c r="U29" i="6"/>
  <c r="U30" i="6"/>
  <c r="V22" i="6"/>
  <c r="V28" i="6" s="1"/>
  <c r="W21" i="6"/>
  <c r="V29" i="6" l="1"/>
  <c r="AA10" i="9"/>
  <c r="X34" i="9"/>
  <c r="X36" i="9" s="1"/>
  <c r="X45" i="9"/>
  <c r="X46" i="9" s="1"/>
  <c r="AE10" i="9"/>
  <c r="AE31" i="9" s="1"/>
  <c r="AD5" i="9" s="1"/>
  <c r="AA31" i="9"/>
  <c r="U34" i="6"/>
  <c r="U36" i="6" s="1"/>
  <c r="AA13" i="6"/>
  <c r="AE13" i="6" s="1"/>
  <c r="V30" i="6"/>
  <c r="W22" i="6"/>
  <c r="W28" i="6" s="1"/>
  <c r="W29" i="6" s="1"/>
  <c r="X21" i="6"/>
  <c r="X22" i="6" s="1"/>
  <c r="X28" i="6" s="1"/>
  <c r="X30" i="6" l="1"/>
  <c r="V34" i="6"/>
  <c r="V36" i="6" s="1"/>
  <c r="AA12" i="6"/>
  <c r="AE12" i="6" s="1"/>
  <c r="W30" i="6"/>
  <c r="X29" i="6"/>
  <c r="W34" i="6" l="1"/>
  <c r="W36" i="6" s="1"/>
  <c r="AA11" i="6"/>
  <c r="AE11" i="6" s="1"/>
  <c r="X34" i="6"/>
  <c r="X36" i="6" s="1"/>
  <c r="AA10" i="6"/>
  <c r="AA31" i="6" l="1"/>
  <c r="AE10" i="6"/>
  <c r="AE31" i="6" s="1"/>
  <c r="AD5" i="6" s="1"/>
</calcChain>
</file>

<file path=xl/comments1.xml><?xml version="1.0" encoding="utf-8"?>
<comments xmlns="http://schemas.openxmlformats.org/spreadsheetml/2006/main">
  <authors>
    <author>mdelaney1</author>
    <author>Greg Latta</author>
  </authors>
  <commentList>
    <comment ref="I18" authorId="0">
      <text>
        <r>
          <rPr>
            <b/>
            <sz val="8"/>
            <color indexed="81"/>
            <rFont val="Tahoma"/>
            <family val="2"/>
          </rPr>
          <t>L&amp;C Comment:B</t>
        </r>
        <r>
          <rPr>
            <sz val="8"/>
            <color indexed="81"/>
            <rFont val="Tahoma"/>
            <charset val="1"/>
          </rPr>
          <t xml:space="preserve">
Older forest is harvested under baseline assumption</t>
        </r>
      </text>
    </comment>
    <comment ref="N24" authorId="0">
      <text>
        <r>
          <rPr>
            <b/>
            <sz val="8"/>
            <color indexed="81"/>
            <rFont val="Tahoma"/>
            <charset val="1"/>
          </rPr>
          <t>L&amp;C Comment: C</t>
        </r>
        <r>
          <rPr>
            <sz val="8"/>
            <color indexed="81"/>
            <rFont val="Tahoma"/>
            <charset val="1"/>
          </rPr>
          <t xml:space="preserve">
Older forest harvested under project assumption</t>
        </r>
      </text>
    </comment>
    <comment ref="G30" authorId="1">
      <text>
        <r>
          <rPr>
            <b/>
            <sz val="8"/>
            <color indexed="81"/>
            <rFont val="Tahoma"/>
            <family val="2"/>
          </rPr>
          <t xml:space="preserve">L&amp;C Comment: A
</t>
        </r>
        <r>
          <rPr>
            <sz val="8"/>
            <color indexed="81"/>
            <rFont val="Tahoma"/>
            <family val="2"/>
          </rPr>
          <t>ERTs only start to accrue when project goes above 20 yr baseline</t>
        </r>
      </text>
    </comment>
    <comment ref="V30" authorId="1">
      <text>
        <r>
          <rPr>
            <b/>
            <sz val="8"/>
            <color indexed="81"/>
            <rFont val="Tahoma"/>
            <family val="2"/>
          </rPr>
          <t xml:space="preserve">L&amp;C Comment: D
</t>
        </r>
        <r>
          <rPr>
            <sz val="8"/>
            <color indexed="81"/>
            <rFont val="Tahoma"/>
            <family val="2"/>
          </rPr>
          <t>ERTs turn positive only when project works off negative values from previous years (via growth)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mdelaney1</author>
    <author>Greg Latta</author>
  </authors>
  <commentList>
    <comment ref="I18" authorId="0">
      <text>
        <r>
          <rPr>
            <b/>
            <sz val="8"/>
            <color indexed="81"/>
            <rFont val="Tahoma"/>
            <family val="2"/>
          </rPr>
          <t>L&amp;C Comment:1</t>
        </r>
        <r>
          <rPr>
            <sz val="8"/>
            <color indexed="81"/>
            <rFont val="Tahoma"/>
            <charset val="1"/>
          </rPr>
          <t xml:space="preserve">
Older forest is harvested under baseline assumption</t>
        </r>
      </text>
    </comment>
    <comment ref="N24" authorId="0">
      <text>
        <r>
          <rPr>
            <b/>
            <sz val="8"/>
            <color indexed="81"/>
            <rFont val="Tahoma"/>
            <charset val="1"/>
          </rPr>
          <t>L&amp;C Comment: 2</t>
        </r>
        <r>
          <rPr>
            <sz val="8"/>
            <color indexed="81"/>
            <rFont val="Tahoma"/>
            <charset val="1"/>
          </rPr>
          <t xml:space="preserve">
Older forest harvested under project assumption</t>
        </r>
      </text>
    </comment>
    <comment ref="P29" authorId="1">
      <text>
        <r>
          <rPr>
            <b/>
            <sz val="8"/>
            <color indexed="81"/>
            <rFont val="Tahoma"/>
            <family val="2"/>
          </rPr>
          <t xml:space="preserve">L&amp;C Comment: 4
</t>
        </r>
        <r>
          <rPr>
            <sz val="8"/>
            <color indexed="81"/>
            <rFont val="Tahoma"/>
            <family val="2"/>
          </rPr>
          <t>Even with posivive emissions reductions no ERTs are issued until the negative balance is eliminated</t>
        </r>
      </text>
    </comment>
    <comment ref="N30" authorId="1">
      <text>
        <r>
          <rPr>
            <b/>
            <sz val="8"/>
            <color indexed="81"/>
            <rFont val="Tahoma"/>
            <family val="2"/>
          </rPr>
          <t xml:space="preserve">L&amp;C Comment: 3
</t>
        </r>
        <r>
          <rPr>
            <sz val="8"/>
            <color indexed="81"/>
            <rFont val="Tahoma"/>
            <family val="2"/>
          </rPr>
          <t>With negative emissions, no ERTs are issued</t>
        </r>
      </text>
    </comment>
    <comment ref="X30" authorId="1">
      <text>
        <r>
          <rPr>
            <b/>
            <sz val="8"/>
            <color indexed="81"/>
            <rFont val="Tahoma"/>
            <family val="2"/>
          </rPr>
          <t xml:space="preserve">L&amp;C Comment: 5
</t>
        </r>
        <r>
          <rPr>
            <sz val="8"/>
            <color indexed="81"/>
            <rFont val="Tahoma"/>
            <family val="2"/>
          </rPr>
          <t>A negative C balance at the end of the 20-year crediting period is treated as a reversal and negative ERT's issued which must be compensated for.</t>
        </r>
      </text>
    </comment>
  </commentList>
</comments>
</file>

<file path=xl/sharedStrings.xml><?xml version="1.0" encoding="utf-8"?>
<sst xmlns="http://schemas.openxmlformats.org/spreadsheetml/2006/main" count="191" uniqueCount="92">
  <si>
    <t>Live Tree CO2 Baseline</t>
  </si>
  <si>
    <t>HWP Baseline</t>
  </si>
  <si>
    <t>20yr Avg Baseline</t>
  </si>
  <si>
    <t>Total</t>
  </si>
  <si>
    <t>Merch</t>
  </si>
  <si>
    <t>Live</t>
  </si>
  <si>
    <t>Dead</t>
  </si>
  <si>
    <t>DDW</t>
  </si>
  <si>
    <t>Floor</t>
  </si>
  <si>
    <t>Shb/Hrb</t>
  </si>
  <si>
    <t>Carbon</t>
  </si>
  <si>
    <t>from Fire</t>
  </si>
  <si>
    <t>---------</t>
  </si>
  <si>
    <t>-----------</t>
  </si>
  <si>
    <t>-------</t>
  </si>
  <si>
    <t>----------------</t>
  </si>
  <si>
    <t>Live Tree CO2 Project</t>
  </si>
  <si>
    <t>HWP Project</t>
  </si>
  <si>
    <t>Uncertainty</t>
  </si>
  <si>
    <t>Leakage</t>
  </si>
  <si>
    <t>Buffer</t>
  </si>
  <si>
    <t>deltaC project</t>
  </si>
  <si>
    <t>deltaC baseline</t>
  </si>
  <si>
    <t>Medium</t>
  </si>
  <si>
    <t>Younger</t>
  </si>
  <si>
    <t>Older</t>
  </si>
  <si>
    <t>Age</t>
  </si>
  <si>
    <t>ACR Account Year</t>
  </si>
  <si>
    <t>Year T</t>
  </si>
  <si>
    <t>Baseline</t>
  </si>
  <si>
    <t>Project</t>
  </si>
  <si>
    <t>ACR Acount</t>
  </si>
  <si>
    <t>ACR Parameters</t>
  </si>
  <si>
    <t>Age Class</t>
  </si>
  <si>
    <t>Example Forest</t>
  </si>
  <si>
    <t>Percent</t>
  </si>
  <si>
    <r>
      <t>ERT</t>
    </r>
    <r>
      <rPr>
        <vertAlign val="subscript"/>
        <sz val="9"/>
        <color theme="1"/>
        <rFont val="Calibri"/>
        <family val="2"/>
        <scheme val="minor"/>
      </rPr>
      <t>t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</si>
  <si>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C</t>
    </r>
    <r>
      <rPr>
        <vertAlign val="subscript"/>
        <sz val="11"/>
        <color theme="1"/>
        <rFont val="Calibri"/>
        <family val="2"/>
      </rPr>
      <t>P,t</t>
    </r>
  </si>
  <si>
    <r>
      <t>C</t>
    </r>
    <r>
      <rPr>
        <vertAlign val="subscript"/>
        <sz val="11"/>
        <color theme="1"/>
        <rFont val="Calibri"/>
        <family val="2"/>
        <scheme val="minor"/>
      </rPr>
      <t>P,HWP,t</t>
    </r>
  </si>
  <si>
    <t>6 &amp; 7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</si>
  <si>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C</t>
    </r>
    <r>
      <rPr>
        <vertAlign val="subscript"/>
        <sz val="11"/>
        <color theme="1"/>
        <rFont val="Calibri"/>
        <family val="2"/>
      </rPr>
      <t>BSL,t</t>
    </r>
  </si>
  <si>
    <t>Equation</t>
  </si>
  <si>
    <t>Parameter</t>
  </si>
  <si>
    <t>T</t>
  </si>
  <si>
    <r>
      <t>C</t>
    </r>
    <r>
      <rPr>
        <vertAlign val="subscript"/>
        <sz val="11"/>
        <color theme="1"/>
        <rFont val="Calibri"/>
        <family val="2"/>
        <scheme val="minor"/>
      </rPr>
      <t>BSL,AVE</t>
    </r>
  </si>
  <si>
    <r>
      <t>C</t>
    </r>
    <r>
      <rPr>
        <vertAlign val="subscript"/>
        <sz val="11"/>
        <color theme="1"/>
        <rFont val="Calibri"/>
        <family val="2"/>
        <scheme val="minor"/>
      </rPr>
      <t>P,TREE,t</t>
    </r>
  </si>
  <si>
    <r>
      <t>C</t>
    </r>
    <r>
      <rPr>
        <vertAlign val="subscript"/>
        <sz val="11"/>
        <color theme="1"/>
        <rFont val="Calibri"/>
        <family val="2"/>
        <scheme val="minor"/>
      </rPr>
      <t>BSL,TREE,t</t>
    </r>
  </si>
  <si>
    <r>
      <t>C</t>
    </r>
    <r>
      <rPr>
        <vertAlign val="subscript"/>
        <sz val="11"/>
        <color theme="1"/>
        <rFont val="Calibri"/>
        <family val="2"/>
        <scheme val="minor"/>
      </rPr>
      <t>BSL,HWP,t</t>
    </r>
  </si>
  <si>
    <t>BUF</t>
  </si>
  <si>
    <t>LK</t>
  </si>
  <si>
    <r>
      <t>UNC</t>
    </r>
    <r>
      <rPr>
        <vertAlign val="subscript"/>
        <sz val="11"/>
        <color theme="1"/>
        <rFont val="Calibri"/>
        <family val="2"/>
        <scheme val="minor"/>
      </rPr>
      <t>t</t>
    </r>
  </si>
  <si>
    <t>This is an example of a Pacific Northwest Coast Range Douglas-fir forest with three age classes</t>
  </si>
  <si>
    <t>The financial optimal rotation age is 40 years (Baseline) and we will extend that rotation 5 years in the Project</t>
  </si>
  <si>
    <t>The carbon yields from FVS can be found on the "Example Forest Carbon Yield" sheet</t>
  </si>
  <si>
    <t>All values on a per acre basis</t>
  </si>
  <si>
    <t>Baseline: Harvest the Older stand in year 5 and replant</t>
  </si>
  <si>
    <t>Project: Harvest the Older stand in year 10 and replant</t>
  </si>
  <si>
    <t>Scenario 1: Below baseline illustration</t>
  </si>
  <si>
    <t>Scenario 2: Above baseline illustration</t>
  </si>
  <si>
    <t xml:space="preserve"> </t>
  </si>
  <si>
    <t>ERTs Issued</t>
  </si>
  <si>
    <r>
      <t>RERT</t>
    </r>
    <r>
      <rPr>
        <vertAlign val="subscript"/>
        <sz val="11"/>
        <color theme="1"/>
        <rFont val="Calibri"/>
        <family val="2"/>
        <scheme val="minor"/>
      </rPr>
      <t>t</t>
    </r>
  </si>
  <si>
    <t>ERTs Retired</t>
  </si>
  <si>
    <t>Scenario1 Below baseline</t>
  </si>
  <si>
    <t>Scenario2 Above baseline</t>
  </si>
  <si>
    <t>Pacific Northwest Coast Range Douglas-fir forest with three age classes</t>
  </si>
  <si>
    <t>ERTs Transferred Out</t>
  </si>
  <si>
    <t>ERTs Transferred In</t>
  </si>
  <si>
    <t>∆</t>
  </si>
  <si>
    <r>
      <t>Verification event (</t>
    </r>
    <r>
      <rPr>
        <sz val="11"/>
        <color theme="1"/>
        <rFont val="Calibri"/>
        <family val="2"/>
      </rPr>
      <t>∆</t>
    </r>
    <r>
      <rPr>
        <sz val="9.9"/>
        <color theme="1"/>
        <rFont val="Calibri"/>
        <family val="2"/>
      </rPr>
      <t>)</t>
    </r>
  </si>
  <si>
    <t>One Emission Reduction Ton (ERT) is equivalent to one metric ton CO2-e</t>
  </si>
  <si>
    <t>Tradable Balance</t>
  </si>
  <si>
    <t>Account Summary</t>
  </si>
  <si>
    <t>Vintage Year</t>
  </si>
  <si>
    <t>ERTs Transferred into Account</t>
  </si>
  <si>
    <t>ERTs Transferred out of Account</t>
  </si>
  <si>
    <t>ERTs    Retired</t>
  </si>
  <si>
    <t>ACR Account Year Date</t>
  </si>
  <si>
    <r>
      <t>OERT</t>
    </r>
    <r>
      <rPr>
        <vertAlign val="subscript"/>
        <sz val="11"/>
        <color theme="1"/>
        <rFont val="Calibri"/>
        <family val="2"/>
        <scheme val="minor"/>
      </rPr>
      <t>t</t>
    </r>
  </si>
  <si>
    <r>
      <t>IERT</t>
    </r>
    <r>
      <rPr>
        <vertAlign val="subscript"/>
        <sz val="11"/>
        <color theme="1"/>
        <rFont val="Calibri"/>
        <family val="2"/>
        <scheme val="minor"/>
      </rPr>
      <t>t</t>
    </r>
  </si>
  <si>
    <t>Below Baseline</t>
  </si>
  <si>
    <t>Forestry Inc.</t>
  </si>
  <si>
    <r>
      <t>C</t>
    </r>
    <r>
      <rPr>
        <vertAlign val="subscript"/>
        <sz val="11"/>
        <color theme="1"/>
        <rFont val="Calibri"/>
        <family val="2"/>
        <scheme val="minor"/>
      </rPr>
      <t>ACR</t>
    </r>
    <r>
      <rPr>
        <sz val="11"/>
        <color theme="1"/>
        <rFont val="Calibri"/>
        <family val="2"/>
        <scheme val="minor"/>
      </rPr>
      <t>,</t>
    </r>
    <r>
      <rPr>
        <vertAlign val="subscript"/>
        <sz val="11"/>
        <color theme="1"/>
        <rFont val="Calibri"/>
        <family val="2"/>
        <scheme val="minor"/>
      </rPr>
      <t>t</t>
    </r>
  </si>
  <si>
    <r>
      <t>C</t>
    </r>
    <r>
      <rPr>
        <vertAlign val="subscript"/>
        <sz val="11"/>
        <color theme="1"/>
        <rFont val="Calibri"/>
        <family val="2"/>
        <scheme val="minor"/>
      </rPr>
      <t>NEG,t</t>
    </r>
  </si>
  <si>
    <t>Negative C balance</t>
  </si>
  <si>
    <t>Emissions reduction at t</t>
  </si>
  <si>
    <t>ERTs Issued at time t</t>
  </si>
  <si>
    <t>Tradable Balance at time t</t>
  </si>
  <si>
    <r>
      <t>TB</t>
    </r>
    <r>
      <rPr>
        <vertAlign val="subscript"/>
        <sz val="11"/>
        <color theme="1"/>
        <rFont val="Calibri"/>
        <family val="2"/>
        <scheme val="minor"/>
      </rPr>
      <t>t</t>
    </r>
  </si>
  <si>
    <r>
      <t>TB</t>
    </r>
    <r>
      <rPr>
        <vertAlign val="subscript"/>
        <sz val="11"/>
        <color theme="1"/>
        <rFont val="Calibri"/>
        <family val="2"/>
        <scheme val="minor"/>
      </rPr>
      <t>tot</t>
    </r>
  </si>
  <si>
    <t>Total Tradable Balance</t>
  </si>
  <si>
    <t>Above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</si>
</sst>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.9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38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0" xfId="0" applyFont="1" applyFill="1" applyBorder="1"/>
    <xf numFmtId="0" fontId="0" fillId="0" borderId="0" xfId="0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165" fontId="0" fillId="0" borderId="8" xfId="1" applyNumberFormat="1" applyFont="1" applyBorder="1"/>
    <xf numFmtId="165" fontId="0" fillId="0" borderId="7" xfId="1" applyNumberFormat="1" applyFont="1" applyBorder="1"/>
    <xf numFmtId="0" fontId="0" fillId="0" borderId="9" xfId="0" applyBorder="1" applyAlignment="1">
      <alignment horizontal="center"/>
    </xf>
    <xf numFmtId="0" fontId="0" fillId="3" borderId="9" xfId="0" applyFill="1" applyBorder="1" applyAlignment="1">
      <alignment horizontal="center"/>
    </xf>
    <xf numFmtId="165" fontId="0" fillId="3" borderId="8" xfId="1" applyNumberFormat="1" applyFont="1" applyFill="1" applyBorder="1"/>
    <xf numFmtId="0" fontId="1" fillId="4" borderId="3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4" xfId="0" applyFont="1" applyFill="1" applyBorder="1"/>
    <xf numFmtId="0" fontId="1" fillId="4" borderId="5" xfId="0" applyFont="1" applyFill="1" applyBorder="1"/>
    <xf numFmtId="3" fontId="1" fillId="4" borderId="6" xfId="0" applyNumberFormat="1" applyFont="1" applyFill="1" applyBorder="1"/>
    <xf numFmtId="0" fontId="16" fillId="4" borderId="3" xfId="0" applyFont="1" applyFill="1" applyBorder="1" applyAlignment="1">
      <alignment horizontal="center"/>
    </xf>
    <xf numFmtId="165" fontId="1" fillId="4" borderId="6" xfId="1" applyNumberFormat="1" applyFont="1" applyFill="1" applyBorder="1"/>
    <xf numFmtId="166" fontId="1" fillId="4" borderId="6" xfId="1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164" fontId="0" fillId="2" borderId="0" xfId="0" applyNumberFormat="1" applyFill="1"/>
    <xf numFmtId="0" fontId="5" fillId="2" borderId="0" xfId="0" applyFont="1" applyFill="1"/>
    <xf numFmtId="0" fontId="0" fillId="2" borderId="1" xfId="0" applyFill="1" applyBorder="1"/>
    <xf numFmtId="164" fontId="0" fillId="2" borderId="1" xfId="0" applyNumberFormat="1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/>
    <xf numFmtId="0" fontId="5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Scenario1:</a:t>
            </a:r>
            <a:r>
              <a:rPr lang="en-US" baseline="0"/>
              <a:t> project begins below the baseline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Project stocks</c:v>
          </c:tx>
          <c:marker>
            <c:symbol val="none"/>
          </c:marker>
          <c:cat>
            <c:numRef>
              <c:f>'Below Baseline'!$E$15:$X$15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'Below Baseline'!$D$24:$X$24</c:f>
              <c:numCache>
                <c:formatCode>0.0</c:formatCode>
                <c:ptCount val="21"/>
                <c:pt idx="0">
                  <c:v>116.94833333333332</c:v>
                </c:pt>
                <c:pt idx="1">
                  <c:v>123.55933333333331</c:v>
                </c:pt>
                <c:pt idx="2">
                  <c:v>129.88433333333333</c:v>
                </c:pt>
                <c:pt idx="3">
                  <c:v>136.00399999999999</c:v>
                </c:pt>
                <c:pt idx="4">
                  <c:v>141.95133333333334</c:v>
                </c:pt>
                <c:pt idx="5">
                  <c:v>148.05633333333333</c:v>
                </c:pt>
                <c:pt idx="6">
                  <c:v>154.27499999999998</c:v>
                </c:pt>
                <c:pt idx="7">
                  <c:v>161.37366666666665</c:v>
                </c:pt>
                <c:pt idx="8">
                  <c:v>168.62633333333335</c:v>
                </c:pt>
                <c:pt idx="9">
                  <c:v>175.58933333333334</c:v>
                </c:pt>
                <c:pt idx="10">
                  <c:v>117.89799999999998</c:v>
                </c:pt>
                <c:pt idx="11">
                  <c:v>124.28899999999999</c:v>
                </c:pt>
                <c:pt idx="12">
                  <c:v>137.33500000000001</c:v>
                </c:pt>
                <c:pt idx="13">
                  <c:v>145.73533333333333</c:v>
                </c:pt>
                <c:pt idx="14">
                  <c:v>152.44166666666669</c:v>
                </c:pt>
                <c:pt idx="15">
                  <c:v>158.89866666666666</c:v>
                </c:pt>
                <c:pt idx="16">
                  <c:v>164.91200000000001</c:v>
                </c:pt>
                <c:pt idx="17">
                  <c:v>170.88499999999999</c:v>
                </c:pt>
                <c:pt idx="18">
                  <c:v>176.56833333333336</c:v>
                </c:pt>
                <c:pt idx="19">
                  <c:v>182.05366666666669</c:v>
                </c:pt>
                <c:pt idx="20">
                  <c:v>188.64266666666666</c:v>
                </c:pt>
              </c:numCache>
            </c:numRef>
          </c:val>
          <c:smooth val="0"/>
        </c:ser>
        <c:ser>
          <c:idx val="1"/>
          <c:order val="1"/>
          <c:tx>
            <c:v>Baseline stocks</c:v>
          </c:tx>
          <c:marker>
            <c:symbol val="none"/>
          </c:marker>
          <c:cat>
            <c:numRef>
              <c:f>'Below Baseline'!$E$15:$X$15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'Below Baseline'!$D$20:$X$20</c:f>
              <c:numCache>
                <c:formatCode>0.0</c:formatCode>
                <c:ptCount val="21"/>
                <c:pt idx="0">
                  <c:v>138.87803809523808</c:v>
                </c:pt>
                <c:pt idx="1">
                  <c:v>138.87803809523808</c:v>
                </c:pt>
                <c:pt idx="2">
                  <c:v>138.87803809523808</c:v>
                </c:pt>
                <c:pt idx="3">
                  <c:v>138.87803809523808</c:v>
                </c:pt>
                <c:pt idx="4">
                  <c:v>138.87803809523808</c:v>
                </c:pt>
                <c:pt idx="5">
                  <c:v>138.87803809523808</c:v>
                </c:pt>
                <c:pt idx="6">
                  <c:v>138.87803809523808</c:v>
                </c:pt>
                <c:pt idx="7">
                  <c:v>138.87803809523808</c:v>
                </c:pt>
                <c:pt idx="8">
                  <c:v>138.87803809523808</c:v>
                </c:pt>
                <c:pt idx="9">
                  <c:v>138.87803809523808</c:v>
                </c:pt>
                <c:pt idx="10">
                  <c:v>138.87803809523808</c:v>
                </c:pt>
                <c:pt idx="11">
                  <c:v>138.87803809523808</c:v>
                </c:pt>
                <c:pt idx="12">
                  <c:v>138.87803809523808</c:v>
                </c:pt>
                <c:pt idx="13">
                  <c:v>138.87803809523808</c:v>
                </c:pt>
                <c:pt idx="14">
                  <c:v>138.87803809523808</c:v>
                </c:pt>
                <c:pt idx="15">
                  <c:v>138.87803809523808</c:v>
                </c:pt>
                <c:pt idx="16">
                  <c:v>138.87803809523808</c:v>
                </c:pt>
                <c:pt idx="17">
                  <c:v>138.87803809523808</c:v>
                </c:pt>
                <c:pt idx="18">
                  <c:v>138.87803809523808</c:v>
                </c:pt>
                <c:pt idx="19">
                  <c:v>138.87803809523808</c:v>
                </c:pt>
                <c:pt idx="20">
                  <c:v>138.87803809523808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09600"/>
        <c:axId val="82811520"/>
      </c:lineChart>
      <c:catAx>
        <c:axId val="828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Project</a:t>
                </a:r>
                <a:r>
                  <a:rPr lang="en-US" baseline="0"/>
                  <a:t> year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2811520"/>
        <c:crosses val="autoZero"/>
        <c:auto val="1"/>
        <c:lblAlgn val="ctr"/>
        <c:lblOffset val="100"/>
        <c:noMultiLvlLbl val="0"/>
      </c:catAx>
      <c:valAx>
        <c:axId val="82811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Carbon</a:t>
                </a:r>
                <a:r>
                  <a:rPr lang="en-US" baseline="0"/>
                  <a:t> stocks (t CO2e/acre)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82809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Scenario2:</a:t>
            </a:r>
            <a:r>
              <a:rPr lang="en-US" baseline="0"/>
              <a:t> project begins above the baseline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Project stocks</c:v>
          </c:tx>
          <c:marker>
            <c:symbol val="none"/>
          </c:marker>
          <c:cat>
            <c:multiLvlStrRef>
              <c:f>#REF!</c:f>
            </c:multiLvlStrRef>
          </c:cat>
          <c:val>
            <c:numRef>
              <c:f>'Above Baseline'!$D$24:$X$24</c:f>
              <c:numCache>
                <c:formatCode>0.0</c:formatCode>
                <c:ptCount val="21"/>
                <c:pt idx="0">
                  <c:v>129.85499999999999</c:v>
                </c:pt>
                <c:pt idx="1">
                  <c:v>135.65933333333331</c:v>
                </c:pt>
                <c:pt idx="2">
                  <c:v>141.21799999999999</c:v>
                </c:pt>
                <c:pt idx="3">
                  <c:v>146.53100000000001</c:v>
                </c:pt>
                <c:pt idx="4">
                  <c:v>151.83299999999997</c:v>
                </c:pt>
                <c:pt idx="5">
                  <c:v>157.49433333333332</c:v>
                </c:pt>
                <c:pt idx="6">
                  <c:v>163.14833333333334</c:v>
                </c:pt>
                <c:pt idx="7">
                  <c:v>169.88399999999999</c:v>
                </c:pt>
                <c:pt idx="8">
                  <c:v>176.8543333333333</c:v>
                </c:pt>
                <c:pt idx="9">
                  <c:v>183.45433333333332</c:v>
                </c:pt>
                <c:pt idx="10">
                  <c:v>93.012333333333302</c:v>
                </c:pt>
                <c:pt idx="11">
                  <c:v>98.757999999999981</c:v>
                </c:pt>
                <c:pt idx="12">
                  <c:v>111.15866666666665</c:v>
                </c:pt>
                <c:pt idx="13">
                  <c:v>119.07499999999997</c:v>
                </c:pt>
                <c:pt idx="14">
                  <c:v>125.29733333333331</c:v>
                </c:pt>
                <c:pt idx="15">
                  <c:v>131.39133333333334</c:v>
                </c:pt>
                <c:pt idx="16">
                  <c:v>137.00133333333329</c:v>
                </c:pt>
                <c:pt idx="17">
                  <c:v>142.61133333333333</c:v>
                </c:pt>
                <c:pt idx="18">
                  <c:v>148.09299999999999</c:v>
                </c:pt>
                <c:pt idx="19">
                  <c:v>153.33633333333333</c:v>
                </c:pt>
                <c:pt idx="20">
                  <c:v>159.80433333333335</c:v>
                </c:pt>
              </c:numCache>
            </c:numRef>
          </c:val>
          <c:smooth val="0"/>
        </c:ser>
        <c:ser>
          <c:idx val="1"/>
          <c:order val="1"/>
          <c:tx>
            <c:v>Baseline stocks</c:v>
          </c:tx>
          <c:marker>
            <c:symbol val="none"/>
          </c:marker>
          <c:cat>
            <c:multiLvlStrRef>
              <c:f>#REF!</c:f>
            </c:multiLvlStrRef>
          </c:cat>
          <c:val>
            <c:numRef>
              <c:f>'Above Baseline'!$D$20:$X$20</c:f>
              <c:numCache>
                <c:formatCode>0.0</c:formatCode>
                <c:ptCount val="21"/>
                <c:pt idx="0">
                  <c:v>123.15418412698412</c:v>
                </c:pt>
                <c:pt idx="1">
                  <c:v>123.15418412698412</c:v>
                </c:pt>
                <c:pt idx="2">
                  <c:v>123.15418412698412</c:v>
                </c:pt>
                <c:pt idx="3">
                  <c:v>123.15418412698412</c:v>
                </c:pt>
                <c:pt idx="4">
                  <c:v>123.15418412698412</c:v>
                </c:pt>
                <c:pt idx="5">
                  <c:v>123.15418412698412</c:v>
                </c:pt>
                <c:pt idx="6">
                  <c:v>123.15418412698412</c:v>
                </c:pt>
                <c:pt idx="7">
                  <c:v>123.15418412698412</c:v>
                </c:pt>
                <c:pt idx="8">
                  <c:v>123.15418412698412</c:v>
                </c:pt>
                <c:pt idx="9">
                  <c:v>123.15418412698412</c:v>
                </c:pt>
                <c:pt idx="10">
                  <c:v>123.15418412698412</c:v>
                </c:pt>
                <c:pt idx="11">
                  <c:v>123.15418412698412</c:v>
                </c:pt>
                <c:pt idx="12">
                  <c:v>123.15418412698412</c:v>
                </c:pt>
                <c:pt idx="13">
                  <c:v>123.15418412698412</c:v>
                </c:pt>
                <c:pt idx="14">
                  <c:v>123.15418412698412</c:v>
                </c:pt>
                <c:pt idx="15">
                  <c:v>123.15418412698412</c:v>
                </c:pt>
                <c:pt idx="16">
                  <c:v>123.15418412698412</c:v>
                </c:pt>
                <c:pt idx="17">
                  <c:v>123.15418412698412</c:v>
                </c:pt>
                <c:pt idx="18">
                  <c:v>123.15418412698412</c:v>
                </c:pt>
                <c:pt idx="19">
                  <c:v>123.15418412698412</c:v>
                </c:pt>
                <c:pt idx="20">
                  <c:v>123.15418412698412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73248"/>
        <c:axId val="94775168"/>
      </c:lineChart>
      <c:catAx>
        <c:axId val="947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Project</a:t>
                </a:r>
                <a:r>
                  <a:rPr lang="en-US" baseline="0"/>
                  <a:t> year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775168"/>
        <c:crosses val="autoZero"/>
        <c:auto val="1"/>
        <c:lblAlgn val="ctr"/>
        <c:lblOffset val="100"/>
        <c:noMultiLvlLbl val="0"/>
      </c:catAx>
      <c:valAx>
        <c:axId val="94775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Carbon</a:t>
                </a:r>
                <a:r>
                  <a:rPr lang="en-US" baseline="0"/>
                  <a:t> stocks (t CO2e/acre)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94773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100011</xdr:colOff>
      <xdr:row>3</xdr:row>
      <xdr:rowOff>9525</xdr:rowOff>
    </xdr:from>
    <xdr:to>
      <xdr:col>9</xdr:col>
      <xdr:colOff>485775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26</xdr:row>
      <xdr:rowOff>104774</xdr:rowOff>
    </xdr:from>
    <xdr:to>
      <xdr:col>9</xdr:col>
      <xdr:colOff>428625</xdr:colOff>
      <xdr:row>46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6"/>
  <sheetViews>
    <sheetView topLeftCell="A4" zoomScale="75" zoomScaleNormal="75" workbookViewId="0">
      <selection activeCell="L46" sqref="L46"/>
    </sheetView>
  </sheetViews>
  <sheetFormatPr defaultRowHeight="14.4" x14ac:dyDescent="0.3"/>
  <cols>
    <col min="2" max="2" width="10.33203125" bestFit="1" customWidth="1"/>
    <col min="3" max="3" width="23.33203125" customWidth="1"/>
    <col min="26" max="26" width="11" customWidth="1"/>
    <col min="27" max="31" width="12.6640625" customWidth="1"/>
  </cols>
  <sheetData>
    <row r="1" spans="1:31" ht="23.4" x14ac:dyDescent="0.45">
      <c r="B1" t="s">
        <v>51</v>
      </c>
      <c r="Z1" s="10" t="s">
        <v>80</v>
      </c>
    </row>
    <row r="2" spans="1:31" ht="23.4" x14ac:dyDescent="0.45">
      <c r="B2" t="s">
        <v>52</v>
      </c>
      <c r="Z2" s="10" t="s">
        <v>81</v>
      </c>
    </row>
    <row r="3" spans="1:31" x14ac:dyDescent="0.3">
      <c r="B3" t="s">
        <v>55</v>
      </c>
      <c r="Z3" s="11" t="s">
        <v>70</v>
      </c>
    </row>
    <row r="4" spans="1:31" x14ac:dyDescent="0.3">
      <c r="B4" t="s">
        <v>56</v>
      </c>
    </row>
    <row r="5" spans="1:31" x14ac:dyDescent="0.3">
      <c r="B5" t="s">
        <v>53</v>
      </c>
      <c r="Z5" s="19" t="s">
        <v>71</v>
      </c>
      <c r="AA5" s="20"/>
      <c r="AB5" s="20"/>
      <c r="AC5" s="20"/>
      <c r="AD5" s="21">
        <f>AE31</f>
        <v>40.18493757142857</v>
      </c>
    </row>
    <row r="6" spans="1:31" x14ac:dyDescent="0.3">
      <c r="A6" s="3"/>
      <c r="B6" s="3"/>
      <c r="C6" s="3"/>
      <c r="D6" s="3"/>
      <c r="E6" s="3"/>
      <c r="F6" s="3"/>
      <c r="G6" s="3"/>
      <c r="H6" s="3"/>
      <c r="I6" s="37" t="s">
        <v>65</v>
      </c>
      <c r="J6" s="37"/>
      <c r="K6" s="37"/>
      <c r="L6" s="37"/>
      <c r="M6" s="37"/>
      <c r="N6" s="37"/>
      <c r="O6" s="37"/>
      <c r="P6" s="37"/>
      <c r="Q6" s="37"/>
      <c r="R6" s="37"/>
      <c r="S6" s="37"/>
      <c r="T6" s="3"/>
      <c r="U6" s="3"/>
      <c r="V6" s="3"/>
      <c r="W6" s="3"/>
      <c r="X6" s="3"/>
      <c r="Y6" s="3"/>
    </row>
    <row r="7" spans="1:31" ht="23.4" x14ac:dyDescent="0.45">
      <c r="A7" s="3"/>
      <c r="B7" s="3"/>
      <c r="C7" s="3"/>
      <c r="D7" s="3"/>
      <c r="E7" s="3"/>
      <c r="F7" s="3"/>
      <c r="G7" s="3"/>
      <c r="H7" s="3"/>
      <c r="I7" s="36" t="s">
        <v>52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"/>
      <c r="U7" s="3"/>
      <c r="V7" s="7" t="s">
        <v>63</v>
      </c>
      <c r="W7" s="7"/>
      <c r="X7" s="7"/>
      <c r="Y7" s="3"/>
      <c r="Z7" s="9" t="s">
        <v>72</v>
      </c>
    </row>
    <row r="8" spans="1:31" x14ac:dyDescent="0.3">
      <c r="A8" s="3"/>
      <c r="B8" s="4" t="s">
        <v>54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31" ht="57.6" x14ac:dyDescent="0.3">
      <c r="A9" s="3"/>
      <c r="B9" s="3"/>
      <c r="C9" s="3"/>
      <c r="D9" s="3"/>
      <c r="E9" s="3"/>
      <c r="F9" s="3"/>
      <c r="G9" s="36" t="s">
        <v>34</v>
      </c>
      <c r="H9" s="36"/>
      <c r="I9" s="36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17" t="s">
        <v>73</v>
      </c>
      <c r="AA9" s="18" t="s">
        <v>60</v>
      </c>
      <c r="AB9" s="18" t="s">
        <v>74</v>
      </c>
      <c r="AC9" s="18" t="s">
        <v>75</v>
      </c>
      <c r="AD9" s="18" t="s">
        <v>76</v>
      </c>
      <c r="AE9" s="17" t="s">
        <v>71</v>
      </c>
    </row>
    <row r="10" spans="1:31" ht="15" thickBot="1" x14ac:dyDescent="0.35">
      <c r="A10" s="5"/>
      <c r="B10" s="3"/>
      <c r="C10" s="36" t="s">
        <v>32</v>
      </c>
      <c r="D10" s="36"/>
      <c r="E10" s="3"/>
      <c r="F10" s="3"/>
      <c r="G10" s="6" t="s">
        <v>33</v>
      </c>
      <c r="H10" s="6" t="s">
        <v>26</v>
      </c>
      <c r="I10" s="6" t="s">
        <v>35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14">
        <v>2030</v>
      </c>
      <c r="AA10" s="12">
        <f>'Below Baseline'!X30</f>
        <v>5.320617499999976</v>
      </c>
      <c r="AB10" s="12">
        <f>'Below Baseline'!X31</f>
        <v>0</v>
      </c>
      <c r="AC10" s="12">
        <f>'Below Baseline'!X32</f>
        <v>0</v>
      </c>
      <c r="AD10" s="13">
        <f>'Below Baseline'!X33</f>
        <v>0</v>
      </c>
      <c r="AE10" s="12">
        <f t="shared" ref="AE10:AE29" si="0">AA10+AB10+AC10+AD10</f>
        <v>5.320617499999976</v>
      </c>
    </row>
    <row r="11" spans="1:31" ht="16.2" thickTop="1" x14ac:dyDescent="0.35">
      <c r="A11" s="5"/>
      <c r="B11" s="3" t="s">
        <v>50</v>
      </c>
      <c r="C11" s="3" t="s">
        <v>18</v>
      </c>
      <c r="D11" s="3">
        <v>0.05</v>
      </c>
      <c r="E11" s="3"/>
      <c r="F11" s="3"/>
      <c r="G11" s="3" t="s">
        <v>25</v>
      </c>
      <c r="H11" s="5">
        <v>35</v>
      </c>
      <c r="I11" s="3">
        <v>0.22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15">
        <f t="shared" ref="Z11:Z30" si="1">Z10-1</f>
        <v>2029</v>
      </c>
      <c r="AA11" s="16">
        <f>'Below Baseline'!W30</f>
        <v>4.4294066666666634</v>
      </c>
      <c r="AB11" s="16">
        <f>'Below Baseline'!W31</f>
        <v>0</v>
      </c>
      <c r="AC11" s="16">
        <f>'Below Baseline'!W32</f>
        <v>0</v>
      </c>
      <c r="AD11" s="16">
        <f>'Below Baseline'!W33</f>
        <v>0</v>
      </c>
      <c r="AE11" s="16">
        <f t="shared" si="0"/>
        <v>4.4294066666666634</v>
      </c>
    </row>
    <row r="12" spans="1:31" x14ac:dyDescent="0.3">
      <c r="A12" s="5"/>
      <c r="B12" s="3" t="s">
        <v>49</v>
      </c>
      <c r="C12" s="3" t="s">
        <v>19</v>
      </c>
      <c r="D12" s="3">
        <v>0</v>
      </c>
      <c r="E12" s="3"/>
      <c r="F12" s="3"/>
      <c r="G12" s="3" t="s">
        <v>23</v>
      </c>
      <c r="H12" s="5">
        <v>20</v>
      </c>
      <c r="I12" s="3">
        <v>0.33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14">
        <f t="shared" si="1"/>
        <v>2028</v>
      </c>
      <c r="AA12" s="12">
        <f>'Below Baseline'!V30</f>
        <v>0.79054250000001058</v>
      </c>
      <c r="AB12" s="12">
        <f>'Below Baseline'!V31</f>
        <v>0</v>
      </c>
      <c r="AC12" s="12">
        <f>'Below Baseline'!V32</f>
        <v>0</v>
      </c>
      <c r="AD12" s="12">
        <f>'Below Baseline'!V33</f>
        <v>0</v>
      </c>
      <c r="AE12" s="12">
        <f t="shared" si="0"/>
        <v>0.79054250000001058</v>
      </c>
    </row>
    <row r="13" spans="1:31" x14ac:dyDescent="0.3">
      <c r="A13" s="5"/>
      <c r="B13" s="3" t="s">
        <v>48</v>
      </c>
      <c r="C13" s="3" t="s">
        <v>20</v>
      </c>
      <c r="D13" s="3">
        <v>0.15</v>
      </c>
      <c r="E13" s="3"/>
      <c r="F13" s="3"/>
      <c r="G13" s="3" t="s">
        <v>24</v>
      </c>
      <c r="H13" s="5">
        <v>5</v>
      </c>
      <c r="I13" s="3">
        <f>1-I12-I11</f>
        <v>0.44999999999999996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5">
        <f t="shared" si="1"/>
        <v>2027</v>
      </c>
      <c r="AA13" s="16">
        <f>'Below Baseline'!U30</f>
        <v>0</v>
      </c>
      <c r="AB13" s="16">
        <f>'Below Baseline'!U31</f>
        <v>0</v>
      </c>
      <c r="AC13" s="16">
        <f>'Below Baseline'!U32</f>
        <v>0</v>
      </c>
      <c r="AD13" s="16">
        <f>'Below Baseline'!U33</f>
        <v>0</v>
      </c>
      <c r="AE13" s="16">
        <f t="shared" si="0"/>
        <v>0</v>
      </c>
    </row>
    <row r="14" spans="1:31" x14ac:dyDescent="0.3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4">
        <f t="shared" si="1"/>
        <v>2026</v>
      </c>
      <c r="AA14" s="12">
        <f>'Below Baseline'!T30</f>
        <v>0</v>
      </c>
      <c r="AB14" s="12">
        <f>'Below Baseline'!T31</f>
        <v>0</v>
      </c>
      <c r="AC14" s="12">
        <f>'Below Baseline'!T32</f>
        <v>0</v>
      </c>
      <c r="AD14" s="12">
        <f>'Below Baseline'!T33</f>
        <v>0</v>
      </c>
      <c r="AE14" s="12">
        <f t="shared" si="0"/>
        <v>0</v>
      </c>
    </row>
    <row r="15" spans="1:31" s="2" customFormat="1" ht="15" thickBot="1" x14ac:dyDescent="0.35">
      <c r="A15" s="25" t="s">
        <v>41</v>
      </c>
      <c r="B15" s="4" t="s">
        <v>42</v>
      </c>
      <c r="C15" s="26" t="s">
        <v>27</v>
      </c>
      <c r="D15" s="27">
        <v>0</v>
      </c>
      <c r="E15" s="27">
        <f>D15+1</f>
        <v>1</v>
      </c>
      <c r="F15" s="27">
        <f t="shared" ref="F15:X15" si="2">E15+1</f>
        <v>2</v>
      </c>
      <c r="G15" s="27">
        <f t="shared" si="2"/>
        <v>3</v>
      </c>
      <c r="H15" s="27">
        <f t="shared" si="2"/>
        <v>4</v>
      </c>
      <c r="I15" s="27">
        <f t="shared" si="2"/>
        <v>5</v>
      </c>
      <c r="J15" s="27">
        <f t="shared" si="2"/>
        <v>6</v>
      </c>
      <c r="K15" s="27">
        <f t="shared" si="2"/>
        <v>7</v>
      </c>
      <c r="L15" s="27">
        <f t="shared" si="2"/>
        <v>8</v>
      </c>
      <c r="M15" s="27">
        <f t="shared" si="2"/>
        <v>9</v>
      </c>
      <c r="N15" s="27">
        <f t="shared" si="2"/>
        <v>10</v>
      </c>
      <c r="O15" s="27">
        <f t="shared" si="2"/>
        <v>11</v>
      </c>
      <c r="P15" s="27">
        <f t="shared" si="2"/>
        <v>12</v>
      </c>
      <c r="Q15" s="27">
        <f t="shared" si="2"/>
        <v>13</v>
      </c>
      <c r="R15" s="27">
        <f t="shared" si="2"/>
        <v>14</v>
      </c>
      <c r="S15" s="27">
        <f t="shared" si="2"/>
        <v>15</v>
      </c>
      <c r="T15" s="27">
        <f t="shared" si="2"/>
        <v>16</v>
      </c>
      <c r="U15" s="27">
        <f t="shared" si="2"/>
        <v>17</v>
      </c>
      <c r="V15" s="27">
        <f t="shared" si="2"/>
        <v>18</v>
      </c>
      <c r="W15" s="27">
        <f t="shared" si="2"/>
        <v>19</v>
      </c>
      <c r="X15" s="27">
        <f t="shared" si="2"/>
        <v>20</v>
      </c>
      <c r="Y15" s="4"/>
      <c r="Z15" s="15">
        <f t="shared" si="1"/>
        <v>2025</v>
      </c>
      <c r="AA15" s="16">
        <f>'Below Baseline'!S30</f>
        <v>0</v>
      </c>
      <c r="AB15" s="16">
        <f>'Below Baseline'!S31</f>
        <v>0</v>
      </c>
      <c r="AC15" s="16">
        <f>'Below Baseline'!S32</f>
        <v>0</v>
      </c>
      <c r="AD15" s="16">
        <f>'Below Baseline'!S33</f>
        <v>0</v>
      </c>
      <c r="AE15" s="16">
        <f t="shared" si="0"/>
        <v>0</v>
      </c>
    </row>
    <row r="16" spans="1:31" s="2" customFormat="1" ht="15.6" thickTop="1" thickBot="1" x14ac:dyDescent="0.35">
      <c r="A16" s="25"/>
      <c r="B16" s="4"/>
      <c r="C16" s="26" t="s">
        <v>77</v>
      </c>
      <c r="D16" s="27">
        <v>2010</v>
      </c>
      <c r="E16" s="27">
        <f>D16+1</f>
        <v>2011</v>
      </c>
      <c r="F16" s="27">
        <f t="shared" ref="F16" si="3">E16+1</f>
        <v>2012</v>
      </c>
      <c r="G16" s="27">
        <f t="shared" ref="G16" si="4">F16+1</f>
        <v>2013</v>
      </c>
      <c r="H16" s="27">
        <f t="shared" ref="H16" si="5">G16+1</f>
        <v>2014</v>
      </c>
      <c r="I16" s="27">
        <f t="shared" ref="I16" si="6">H16+1</f>
        <v>2015</v>
      </c>
      <c r="J16" s="27">
        <f t="shared" ref="J16" si="7">I16+1</f>
        <v>2016</v>
      </c>
      <c r="K16" s="27">
        <f t="shared" ref="K16" si="8">J16+1</f>
        <v>2017</v>
      </c>
      <c r="L16" s="27">
        <f t="shared" ref="L16" si="9">K16+1</f>
        <v>2018</v>
      </c>
      <c r="M16" s="27">
        <f t="shared" ref="M16" si="10">L16+1</f>
        <v>2019</v>
      </c>
      <c r="N16" s="27">
        <f t="shared" ref="N16" si="11">M16+1</f>
        <v>2020</v>
      </c>
      <c r="O16" s="27">
        <f t="shared" ref="O16" si="12">N16+1</f>
        <v>2021</v>
      </c>
      <c r="P16" s="27">
        <f t="shared" ref="P16" si="13">O16+1</f>
        <v>2022</v>
      </c>
      <c r="Q16" s="27">
        <f t="shared" ref="Q16" si="14">P16+1</f>
        <v>2023</v>
      </c>
      <c r="R16" s="27">
        <f t="shared" ref="R16" si="15">Q16+1</f>
        <v>2024</v>
      </c>
      <c r="S16" s="27">
        <f t="shared" ref="S16" si="16">R16+1</f>
        <v>2025</v>
      </c>
      <c r="T16" s="27">
        <f t="shared" ref="T16" si="17">S16+1</f>
        <v>2026</v>
      </c>
      <c r="U16" s="27">
        <f t="shared" ref="U16" si="18">T16+1</f>
        <v>2027</v>
      </c>
      <c r="V16" s="27">
        <f t="shared" ref="V16" si="19">U16+1</f>
        <v>2028</v>
      </c>
      <c r="W16" s="27">
        <f t="shared" ref="W16" si="20">V16+1</f>
        <v>2029</v>
      </c>
      <c r="X16" s="27">
        <f t="shared" ref="X16" si="21">W16+1</f>
        <v>2030</v>
      </c>
      <c r="Y16" s="4"/>
      <c r="Z16" s="14">
        <f t="shared" si="1"/>
        <v>2024</v>
      </c>
      <c r="AA16" s="12">
        <f>'Below Baseline'!R30</f>
        <v>0</v>
      </c>
      <c r="AB16" s="12">
        <f>'Below Baseline'!R31</f>
        <v>0</v>
      </c>
      <c r="AC16" s="12">
        <f>'Below Baseline'!R32</f>
        <v>0</v>
      </c>
      <c r="AD16" s="12">
        <f>'Below Baseline'!R33</f>
        <v>0</v>
      </c>
      <c r="AE16" s="12">
        <f t="shared" si="0"/>
        <v>0</v>
      </c>
    </row>
    <row r="17" spans="1:31" s="2" customFormat="1" ht="15" thickTop="1" x14ac:dyDescent="0.3">
      <c r="A17" s="25"/>
      <c r="B17" s="4"/>
      <c r="C17" s="4" t="s">
        <v>29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4"/>
      <c r="Z17" s="15">
        <f t="shared" si="1"/>
        <v>2023</v>
      </c>
      <c r="AA17" s="16">
        <f>'Below Baseline'!Q30</f>
        <v>0</v>
      </c>
      <c r="AB17" s="16">
        <f>'Below Baseline'!Q31</f>
        <v>0</v>
      </c>
      <c r="AC17" s="16">
        <f>'Below Baseline'!Q32</f>
        <v>0</v>
      </c>
      <c r="AD17" s="16">
        <f>'Below Baseline'!Q33</f>
        <v>0</v>
      </c>
      <c r="AE17" s="16">
        <f t="shared" si="0"/>
        <v>0</v>
      </c>
    </row>
    <row r="18" spans="1:31" ht="15.6" x14ac:dyDescent="0.35">
      <c r="A18" s="5">
        <v>1</v>
      </c>
      <c r="B18" s="3" t="s">
        <v>46</v>
      </c>
      <c r="C18" s="3" t="s">
        <v>0</v>
      </c>
      <c r="D18" s="28">
        <f>($I$11*'Example Forest Carbon Yield'!AK4+$I$12*'Example Forest Carbon Yield'!G4+$I$13*'Example Forest Carbon Yield'!V4)*44/12</f>
        <v>116.94833333333332</v>
      </c>
      <c r="E18" s="28">
        <f>($I$11*'Example Forest Carbon Yield'!AL4+$I$12*'Example Forest Carbon Yield'!H4+$I$13*'Example Forest Carbon Yield'!W4)*44/12</f>
        <v>123.55933333333331</v>
      </c>
      <c r="F18" s="28">
        <f>($I$11*'Example Forest Carbon Yield'!AM4+$I$12*'Example Forest Carbon Yield'!I4+$I$13*'Example Forest Carbon Yield'!X4)*44/12</f>
        <v>129.88433333333333</v>
      </c>
      <c r="G18" s="28">
        <f>($I$11*'Example Forest Carbon Yield'!AN4+$I$12*'Example Forest Carbon Yield'!J4+$I$13*'Example Forest Carbon Yield'!Y4)*44/12</f>
        <v>136.00399999999999</v>
      </c>
      <c r="H18" s="28">
        <f>($I$11*'Example Forest Carbon Yield'!AO4+$I$12*'Example Forest Carbon Yield'!K4+$I$13*'Example Forest Carbon Yield'!Z4)*44/12</f>
        <v>141.95133333333334</v>
      </c>
      <c r="I18" s="28">
        <f>($I$11*'Example Forest Carbon Yield'!C4+$I$12*'Example Forest Carbon Yield'!L4+$I$13*'Example Forest Carbon Yield'!AA4)*44/12</f>
        <v>87.636999999999986</v>
      </c>
      <c r="J18" s="28">
        <f>($I$11*'Example Forest Carbon Yield'!D4+$I$12*'Example Forest Carbon Yield'!M4+$I$13*'Example Forest Carbon Yield'!AB4)*44/12</f>
        <v>93.048999999999978</v>
      </c>
      <c r="K18" s="28">
        <f>($I$11*'Example Forest Carbon Yield'!E4+$I$12*'Example Forest Carbon Yield'!N4+$I$13*'Example Forest Carbon Yield'!AC4)*44/12</f>
        <v>99.09899999999999</v>
      </c>
      <c r="L18" s="28">
        <f>($I$11*'Example Forest Carbon Yield'!F4+$I$12*'Example Forest Carbon Yield'!O4+$I$13*'Example Forest Carbon Yield'!AD4)*44/12</f>
        <v>105.46433333333333</v>
      </c>
      <c r="M18" s="28">
        <f>($I$11*'Example Forest Carbon Yield'!G4+$I$12*'Example Forest Carbon Yield'!P4+$I$13*'Example Forest Carbon Yield'!AE4)*44/12</f>
        <v>111.86266666666666</v>
      </c>
      <c r="N18" s="28">
        <f>($I$11*'Example Forest Carbon Yield'!H4+$I$12*'Example Forest Carbon Yield'!Q4+$I$13*'Example Forest Carbon Yield'!AF4)*44/12</f>
        <v>118.46266666666666</v>
      </c>
      <c r="O18" s="28">
        <f>($I$11*'Example Forest Carbon Yield'!I4+$I$12*'Example Forest Carbon Yield'!R4+$I$13*'Example Forest Carbon Yield'!AG4)*44/12</f>
        <v>125.01499999999999</v>
      </c>
      <c r="P18" s="28">
        <f>($I$11*'Example Forest Carbon Yield'!J4+$I$12*'Example Forest Carbon Yield'!S4+$I$13*'Example Forest Carbon Yield'!AH4)*44/12</f>
        <v>138.30299999999997</v>
      </c>
      <c r="Q18" s="28">
        <f>($I$11*'Example Forest Carbon Yield'!K4+$I$12*'Example Forest Carbon Yield'!T4+$I$13*'Example Forest Carbon Yield'!AI4)*44/12</f>
        <v>146.94533333333334</v>
      </c>
      <c r="R18" s="28">
        <f>($I$11*'Example Forest Carbon Yield'!L4+$I$12*'Example Forest Carbon Yield'!U4+$I$13*'Example Forest Carbon Yield'!AJ4)*44/12</f>
        <v>153.89366666666669</v>
      </c>
      <c r="S18" s="28">
        <f>($I$11*'Example Forest Carbon Yield'!M4+$I$12*'Example Forest Carbon Yield'!V4+$I$13*'Example Forest Carbon Yield'!AK4)*44/12</f>
        <v>161.07666666666668</v>
      </c>
      <c r="T18" s="28">
        <f>($I$11*'Example Forest Carbon Yield'!N4+$I$12*'Example Forest Carbon Yield'!W4+$I$13*'Example Forest Carbon Yield'!AL4)*44/12</f>
        <v>168.54199999999997</v>
      </c>
      <c r="U18" s="28">
        <f>($I$11*'Example Forest Carbon Yield'!O4+$I$12*'Example Forest Carbon Yield'!X4+$I$13*'Example Forest Carbon Yield'!AM4)*44/12</f>
        <v>176.20899999999997</v>
      </c>
      <c r="V18" s="28">
        <f>($I$11*'Example Forest Carbon Yield'!P4+$I$12*'Example Forest Carbon Yield'!Y4+$I$13*'Example Forest Carbon Yield'!AN4)*44/12</f>
        <v>183.667</v>
      </c>
      <c r="W18" s="28">
        <f>($I$11*'Example Forest Carbon Yield'!Q4+$I$12*'Example Forest Carbon Yield'!Z4+$I$13*'Example Forest Carbon Yield'!AO4)*44/12</f>
        <v>191.00766666666667</v>
      </c>
      <c r="X18" s="28">
        <f>($I$11*'Example Forest Carbon Yield'!R4+$I$12*'Example Forest Carbon Yield'!AA4+$I$13*'Example Forest Carbon Yield'!AP4)*44/12</f>
        <v>199.12933333333334</v>
      </c>
      <c r="Y18" s="3"/>
      <c r="Z18" s="14">
        <f t="shared" si="1"/>
        <v>2022</v>
      </c>
      <c r="AA18" s="12">
        <f>'Below Baseline'!P30</f>
        <v>0</v>
      </c>
      <c r="AB18" s="12">
        <f>'Below Baseline'!P31</f>
        <v>0</v>
      </c>
      <c r="AC18" s="12">
        <f>'Below Baseline'!P32</f>
        <v>0</v>
      </c>
      <c r="AD18" s="12">
        <f>'Below Baseline'!P33</f>
        <v>0</v>
      </c>
      <c r="AE18" s="12">
        <f t="shared" si="0"/>
        <v>0</v>
      </c>
    </row>
    <row r="19" spans="1:31" ht="15.6" x14ac:dyDescent="0.35">
      <c r="A19" s="5">
        <v>3</v>
      </c>
      <c r="B19" s="3" t="s">
        <v>47</v>
      </c>
      <c r="C19" s="3" t="s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28">
        <f>$I$11*'Example Forest Carbon Yield'!AO5*0.2*44/12</f>
        <v>8.728133333333334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/>
      <c r="Z19" s="15">
        <f t="shared" si="1"/>
        <v>2021</v>
      </c>
      <c r="AA19" s="16">
        <f>'Below Baseline'!O30</f>
        <v>0</v>
      </c>
      <c r="AB19" s="16">
        <f>'Below Baseline'!O31</f>
        <v>0</v>
      </c>
      <c r="AC19" s="16">
        <f>'Below Baseline'!O32</f>
        <v>0</v>
      </c>
      <c r="AD19" s="16">
        <f>'Below Baseline'!O33</f>
        <v>0</v>
      </c>
      <c r="AE19" s="16">
        <f t="shared" si="0"/>
        <v>0</v>
      </c>
    </row>
    <row r="20" spans="1:31" ht="15.6" x14ac:dyDescent="0.35">
      <c r="A20" s="5">
        <v>5</v>
      </c>
      <c r="B20" s="3" t="s">
        <v>44</v>
      </c>
      <c r="C20" s="3" t="s">
        <v>2</v>
      </c>
      <c r="D20" s="28">
        <f>AVERAGE(D18:X18)+AVERAGE(D19:X19)</f>
        <v>138.87803809523808</v>
      </c>
      <c r="E20" s="28">
        <f>D20</f>
        <v>138.87803809523808</v>
      </c>
      <c r="F20" s="28">
        <f t="shared" ref="F20:X20" si="22">E20</f>
        <v>138.87803809523808</v>
      </c>
      <c r="G20" s="28">
        <f t="shared" si="22"/>
        <v>138.87803809523808</v>
      </c>
      <c r="H20" s="28">
        <f t="shared" si="22"/>
        <v>138.87803809523808</v>
      </c>
      <c r="I20" s="28">
        <f t="shared" si="22"/>
        <v>138.87803809523808</v>
      </c>
      <c r="J20" s="28">
        <f t="shared" si="22"/>
        <v>138.87803809523808</v>
      </c>
      <c r="K20" s="28">
        <f t="shared" si="22"/>
        <v>138.87803809523808</v>
      </c>
      <c r="L20" s="28">
        <f t="shared" si="22"/>
        <v>138.87803809523808</v>
      </c>
      <c r="M20" s="28">
        <f t="shared" si="22"/>
        <v>138.87803809523808</v>
      </c>
      <c r="N20" s="28">
        <f t="shared" si="22"/>
        <v>138.87803809523808</v>
      </c>
      <c r="O20" s="28">
        <f t="shared" si="22"/>
        <v>138.87803809523808</v>
      </c>
      <c r="P20" s="28">
        <f t="shared" si="22"/>
        <v>138.87803809523808</v>
      </c>
      <c r="Q20" s="28">
        <f t="shared" si="22"/>
        <v>138.87803809523808</v>
      </c>
      <c r="R20" s="28">
        <f t="shared" si="22"/>
        <v>138.87803809523808</v>
      </c>
      <c r="S20" s="28">
        <f t="shared" si="22"/>
        <v>138.87803809523808</v>
      </c>
      <c r="T20" s="28">
        <f t="shared" si="22"/>
        <v>138.87803809523808</v>
      </c>
      <c r="U20" s="28">
        <f t="shared" si="22"/>
        <v>138.87803809523808</v>
      </c>
      <c r="V20" s="28">
        <f t="shared" si="22"/>
        <v>138.87803809523808</v>
      </c>
      <c r="W20" s="28">
        <f t="shared" si="22"/>
        <v>138.87803809523808</v>
      </c>
      <c r="X20" s="28">
        <f t="shared" si="22"/>
        <v>138.87803809523808</v>
      </c>
      <c r="Y20" s="3"/>
      <c r="Z20" s="14">
        <f t="shared" si="1"/>
        <v>2020</v>
      </c>
      <c r="AA20" s="12">
        <f>'Below Baseline'!N30</f>
        <v>0</v>
      </c>
      <c r="AB20" s="12">
        <f>'Below Baseline'!N31</f>
        <v>0</v>
      </c>
      <c r="AC20" s="12">
        <f>'Below Baseline'!N32</f>
        <v>0</v>
      </c>
      <c r="AD20" s="12">
        <f>'Below Baseline'!N33</f>
        <v>0</v>
      </c>
      <c r="AE20" s="12">
        <f t="shared" si="0"/>
        <v>0</v>
      </c>
    </row>
    <row r="21" spans="1:31" x14ac:dyDescent="0.3">
      <c r="A21" s="5"/>
      <c r="B21" s="3" t="s">
        <v>43</v>
      </c>
      <c r="C21" s="3" t="s">
        <v>28</v>
      </c>
      <c r="D21" s="28">
        <f>IF(D18&gt;D20,1,0)</f>
        <v>0</v>
      </c>
      <c r="E21" s="28">
        <f>IF(SUM($D21:D21)=0,IF(E18&gt;E20,1,0),0)</f>
        <v>0</v>
      </c>
      <c r="F21" s="28">
        <f>IF(SUM($D21:E21)=0,IF(F18&gt;F20,1,0),0)</f>
        <v>0</v>
      </c>
      <c r="G21" s="28">
        <f>IF(SUM($D21:F21)=0,IF(G18&gt;G20,1,0),0)</f>
        <v>0</v>
      </c>
      <c r="H21" s="28">
        <f>IF(SUM($D21:G21)=0,IF(H18&gt;H20,1,0),0)</f>
        <v>1</v>
      </c>
      <c r="I21" s="28">
        <f>IF(SUM($D21:H21)=0,IF(I18&gt;I20,1,0),0)</f>
        <v>0</v>
      </c>
      <c r="J21" s="28">
        <f>IF(SUM($D21:I21)=0,IF(J18&gt;J20,1,0),0)</f>
        <v>0</v>
      </c>
      <c r="K21" s="28">
        <f>IF(SUM($D21:J21)=0,IF(K18&gt;K20,1,0),0)</f>
        <v>0</v>
      </c>
      <c r="L21" s="28">
        <f>IF(SUM($D21:K21)=0,IF(L18&gt;L20,1,0),0)</f>
        <v>0</v>
      </c>
      <c r="M21" s="28">
        <f>IF(SUM($D21:L21)=0,IF(M18&gt;M20,1,0),0)</f>
        <v>0</v>
      </c>
      <c r="N21" s="28">
        <f>IF(SUM($D21:M21)=0,IF(N18&gt;N20,1,0),0)</f>
        <v>0</v>
      </c>
      <c r="O21" s="28">
        <f>IF(SUM($D21:N21)=0,IF(O18&gt;O20,1,0),0)</f>
        <v>0</v>
      </c>
      <c r="P21" s="28">
        <f>IF(SUM($D21:O21)=0,IF(P18&gt;P20,1,0),0)</f>
        <v>0</v>
      </c>
      <c r="Q21" s="28">
        <f>IF(SUM($D21:P21)=0,IF(Q18&gt;Q20,1,0),0)</f>
        <v>0</v>
      </c>
      <c r="R21" s="28">
        <f>IF(SUM($D21:Q21)=0,IF(R18&gt;R20,1,0),0)</f>
        <v>0</v>
      </c>
      <c r="S21" s="28">
        <f>IF(SUM($D21:R21)=0,IF(S18&gt;S20,1,0),0)</f>
        <v>0</v>
      </c>
      <c r="T21" s="28">
        <f>IF(SUM($D21:S21)=0,IF(T18&gt;T20,1,0),0)</f>
        <v>0</v>
      </c>
      <c r="U21" s="28">
        <f>IF(SUM($D21:T21)=0,IF(U18&gt;U20,1,0),0)</f>
        <v>0</v>
      </c>
      <c r="V21" s="28">
        <f>IF(SUM($D21:U21)=0,IF(V18&gt;V20,1,0),0)</f>
        <v>0</v>
      </c>
      <c r="W21" s="28">
        <f>IF(SUM($D21:V21)=0,IF(W18&gt;W20,1,0),0)</f>
        <v>0</v>
      </c>
      <c r="X21" s="28">
        <f>IF(SUM($D21:W21)=0,IF(X18&gt;X20,1,0),0)</f>
        <v>0</v>
      </c>
      <c r="Y21" s="3"/>
      <c r="Z21" s="15">
        <f t="shared" si="1"/>
        <v>2019</v>
      </c>
      <c r="AA21" s="16">
        <f>'Below Baseline'!M30</f>
        <v>5.6226224999999941</v>
      </c>
      <c r="AB21" s="16">
        <f>'Below Baseline'!M31</f>
        <v>0</v>
      </c>
      <c r="AC21" s="16">
        <f>'Below Baseline'!M32</f>
        <v>0</v>
      </c>
      <c r="AD21" s="16">
        <f>'Below Baseline'!M33</f>
        <v>0</v>
      </c>
      <c r="AE21" s="16">
        <f t="shared" si="0"/>
        <v>5.6226224999999941</v>
      </c>
    </row>
    <row r="22" spans="1:31" ht="15.6" x14ac:dyDescent="0.35">
      <c r="A22" s="5" t="s">
        <v>39</v>
      </c>
      <c r="B22" s="29" t="s">
        <v>40</v>
      </c>
      <c r="C22" s="30" t="s">
        <v>22</v>
      </c>
      <c r="D22" s="31"/>
      <c r="E22" s="31">
        <f>IF(E21=1,(E20-(D18+D19)),IF(SUM($D21:E21)=1,0,(E18+E19)-(D18+D19)))</f>
        <v>6.61099999999999</v>
      </c>
      <c r="F22" s="31">
        <f>IF(F21=1,(F20-(E18+E19)),IF(SUM($D21:F21)=1,0,(F18+F19)-(E18+E19)))</f>
        <v>6.3250000000000171</v>
      </c>
      <c r="G22" s="31">
        <f>IF(G21=1,(G20-(F18+F19)),IF(SUM($D21:G21)=1,0,(G18+G19)-(F18+F19)))</f>
        <v>6.1196666666666601</v>
      </c>
      <c r="H22" s="31">
        <f>IF(H21=1,(H20-(G18+G19)),IF(SUM($D21:H21)=1,0,(H18+H19)-(G18+G19)))</f>
        <v>2.8740380952380917</v>
      </c>
      <c r="I22" s="31">
        <f>IF(I21=1,(I20-(H18+H19)),IF(SUM($D21:I21)=1,0,(I18+I19)-(H18+H19)))</f>
        <v>0</v>
      </c>
      <c r="J22" s="31">
        <f>IF(J21=1,(J20-(I18+I19)),IF(SUM($D21:J21)=1,0,(J18+J19)-(I18+I19)))</f>
        <v>0</v>
      </c>
      <c r="K22" s="31">
        <f>IF(K21=1,(K20-(J18+J19)),IF(SUM($D21:K21)=1,0,(K18+K19)-(J18+J19)))</f>
        <v>0</v>
      </c>
      <c r="L22" s="31">
        <f>IF(L21=1,(L20-(K18+K19)),IF(SUM($D21:L21)=1,0,(L18+L19)-(K18+K19)))</f>
        <v>0</v>
      </c>
      <c r="M22" s="31">
        <f>IF(M21=1,(M20-(L18+L19)),IF(SUM($D21:M21)=1,0,(M18+M19)-(L18+L19)))</f>
        <v>0</v>
      </c>
      <c r="N22" s="31">
        <f>IF(N21=1,(N20-(M18+M19)),IF(SUM($D21:N21)=1,0,(N18+N19)-(M18+M19)))</f>
        <v>0</v>
      </c>
      <c r="O22" s="31">
        <f>IF(O21=1,(O20-(N18+N19)),IF(SUM($D21:O21)=1,0,(O18+O19)-(N18+N19)))</f>
        <v>0</v>
      </c>
      <c r="P22" s="31">
        <f>IF(P21=1,(P20-(O18+O19)),IF(SUM($D21:P21)=1,0,(P18+P19)-(O18+O19)))</f>
        <v>0</v>
      </c>
      <c r="Q22" s="31">
        <f>IF(Q21=1,(Q20-(P18+P19)),IF(SUM($D21:Q21)=1,0,(Q18+Q19)-(P18+P19)))</f>
        <v>0</v>
      </c>
      <c r="R22" s="31">
        <f>IF(R21=1,(R20-(Q18+Q19)),IF(SUM($D21:R21)=1,0,(R18+R19)-(Q18+Q19)))</f>
        <v>0</v>
      </c>
      <c r="S22" s="31">
        <f>IF(S21=1,(S20-(R18+R19)),IF(SUM($D21:S21)=1,0,(S18+S19)-(R18+R19)))</f>
        <v>0</v>
      </c>
      <c r="T22" s="31">
        <f>IF(T21=1,(T20-(S18+S19)),IF(SUM($D21:T21)=1,0,(T18+T19)-(S18+S19)))</f>
        <v>0</v>
      </c>
      <c r="U22" s="31">
        <f>IF(U21=1,(U20-(T18+T19)),IF(SUM($D21:U21)=1,0,(U18+U19)-(T18+T19)))</f>
        <v>0</v>
      </c>
      <c r="V22" s="31">
        <f>IF(V21=1,(V20-(U18+U19)),IF(SUM($D21:V21)=1,0,(V18+V19)-(U18+U19)))</f>
        <v>0</v>
      </c>
      <c r="W22" s="31">
        <f>IF(W21=1,(W20-(V18+V19)),IF(SUM($D21:W21)=1,0,(W18+W19)-(V18+V19)))</f>
        <v>0</v>
      </c>
      <c r="X22" s="31">
        <f>IF(X21=1,(X20-(W18+W19)),IF(SUM($D21:X21)=1,0,(X18+X19)-(W18+W19)))</f>
        <v>0</v>
      </c>
      <c r="Y22" s="3"/>
      <c r="Z22" s="14">
        <f t="shared" si="1"/>
        <v>2018</v>
      </c>
      <c r="AA22" s="12">
        <f>'Below Baseline'!L30</f>
        <v>5.8565283333333591</v>
      </c>
      <c r="AB22" s="12">
        <f>'Below Baseline'!L31</f>
        <v>0</v>
      </c>
      <c r="AC22" s="12">
        <f>'Below Baseline'!L32</f>
        <v>0</v>
      </c>
      <c r="AD22" s="12">
        <f>'Below Baseline'!L33</f>
        <v>0</v>
      </c>
      <c r="AE22" s="12">
        <f t="shared" si="0"/>
        <v>5.8565283333333591</v>
      </c>
    </row>
    <row r="23" spans="1:31" x14ac:dyDescent="0.3">
      <c r="A23" s="5"/>
      <c r="B23" s="3"/>
      <c r="C23" s="4" t="s">
        <v>30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15">
        <f t="shared" si="1"/>
        <v>2017</v>
      </c>
      <c r="AA23" s="16">
        <f>'Below Baseline'!K30</f>
        <v>5.7321733333333382</v>
      </c>
      <c r="AB23" s="16">
        <f>'Below Baseline'!K31</f>
        <v>0</v>
      </c>
      <c r="AC23" s="16">
        <f>'Below Baseline'!K32</f>
        <v>0</v>
      </c>
      <c r="AD23" s="16">
        <f>'Below Baseline'!K33</f>
        <v>0</v>
      </c>
      <c r="AE23" s="16">
        <f t="shared" si="0"/>
        <v>5.7321733333333382</v>
      </c>
    </row>
    <row r="24" spans="1:31" ht="15.6" x14ac:dyDescent="0.35">
      <c r="A24" s="5">
        <v>11</v>
      </c>
      <c r="B24" s="3" t="s">
        <v>45</v>
      </c>
      <c r="C24" s="3" t="s">
        <v>16</v>
      </c>
      <c r="D24" s="28">
        <f>($I$11*'Example Forest Carbon Yield'!AK4+$I$12*'Example Forest Carbon Yield'!G4+$I$13*'Example Forest Carbon Yield'!V4)*44/12</f>
        <v>116.94833333333332</v>
      </c>
      <c r="E24" s="28">
        <f>($I$11*'Example Forest Carbon Yield'!AL4+$I$12*'Example Forest Carbon Yield'!H4+$I$13*'Example Forest Carbon Yield'!W4)*44/12</f>
        <v>123.55933333333331</v>
      </c>
      <c r="F24" s="28">
        <f>($I$11*'Example Forest Carbon Yield'!AM4+$I$12*'Example Forest Carbon Yield'!I4+$I$13*'Example Forest Carbon Yield'!X4)*44/12</f>
        <v>129.88433333333333</v>
      </c>
      <c r="G24" s="28">
        <f>($I$11*'Example Forest Carbon Yield'!AN4+$I$12*'Example Forest Carbon Yield'!J4+$I$13*'Example Forest Carbon Yield'!Y4)*44/12</f>
        <v>136.00399999999999</v>
      </c>
      <c r="H24" s="28">
        <f>($I$11*'Example Forest Carbon Yield'!AO4+$I$12*'Example Forest Carbon Yield'!K4+$I$13*'Example Forest Carbon Yield'!Z4)*44/12</f>
        <v>141.95133333333334</v>
      </c>
      <c r="I24" s="28">
        <f>($I$11*'Example Forest Carbon Yield'!AP4+$I$12*'Example Forest Carbon Yield'!L4+$I$13*'Example Forest Carbon Yield'!AA4)*44/12</f>
        <v>148.05633333333333</v>
      </c>
      <c r="J24" s="28">
        <f>($I$11*'Example Forest Carbon Yield'!AQ4+$I$12*'Example Forest Carbon Yield'!M4+$I$13*'Example Forest Carbon Yield'!AB4)*44/12</f>
        <v>154.27499999999998</v>
      </c>
      <c r="K24" s="28">
        <f>($I$11*'Example Forest Carbon Yield'!AR4+$I$12*'Example Forest Carbon Yield'!N4+$I$13*'Example Forest Carbon Yield'!AC4)*44/12</f>
        <v>161.37366666666665</v>
      </c>
      <c r="L24" s="28">
        <f>($I$11*'Example Forest Carbon Yield'!AS4+$I$12*'Example Forest Carbon Yield'!O4+$I$13*'Example Forest Carbon Yield'!AD4)*44/12</f>
        <v>168.62633333333335</v>
      </c>
      <c r="M24" s="28">
        <f>($I$11*'Example Forest Carbon Yield'!AT4+$I$12*'Example Forest Carbon Yield'!P4+$I$13*'Example Forest Carbon Yield'!AE4)*44/12</f>
        <v>175.58933333333334</v>
      </c>
      <c r="N24" s="28">
        <f>($I$11*'Example Forest Carbon Yield'!C4+$I$12*'Example Forest Carbon Yield'!Q4+$I$13*'Example Forest Carbon Yield'!AF4)*44/12</f>
        <v>117.89799999999998</v>
      </c>
      <c r="O24" s="28">
        <f>($I$11*'Example Forest Carbon Yield'!D4+$I$12*'Example Forest Carbon Yield'!R4+$I$13*'Example Forest Carbon Yield'!AG4)*44/12</f>
        <v>124.28899999999999</v>
      </c>
      <c r="P24" s="28">
        <f>($I$11*'Example Forest Carbon Yield'!E4+$I$12*'Example Forest Carbon Yield'!S4+$I$13*'Example Forest Carbon Yield'!AH4)*44/12</f>
        <v>137.33500000000001</v>
      </c>
      <c r="Q24" s="28">
        <f>($I$11*'Example Forest Carbon Yield'!F4+$I$12*'Example Forest Carbon Yield'!T4+$I$13*'Example Forest Carbon Yield'!AI4)*44/12</f>
        <v>145.73533333333333</v>
      </c>
      <c r="R24" s="28">
        <f>($I$11*'Example Forest Carbon Yield'!G4+$I$12*'Example Forest Carbon Yield'!U4+$I$13*'Example Forest Carbon Yield'!AJ4)*44/12</f>
        <v>152.44166666666669</v>
      </c>
      <c r="S24" s="28">
        <f>($I$11*'Example Forest Carbon Yield'!H4+$I$12*'Example Forest Carbon Yield'!V4+$I$13*'Example Forest Carbon Yield'!AK4)*44/12</f>
        <v>158.89866666666666</v>
      </c>
      <c r="T24" s="28">
        <f>($I$11*'Example Forest Carbon Yield'!I4+$I$12*'Example Forest Carbon Yield'!W4+$I$13*'Example Forest Carbon Yield'!AL4)*44/12</f>
        <v>164.91200000000001</v>
      </c>
      <c r="U24" s="28">
        <f>($I$11*'Example Forest Carbon Yield'!J4+$I$12*'Example Forest Carbon Yield'!X4+$I$13*'Example Forest Carbon Yield'!AM4)*44/12</f>
        <v>170.88499999999999</v>
      </c>
      <c r="V24" s="28">
        <f>($I$11*'Example Forest Carbon Yield'!K4+$I$12*'Example Forest Carbon Yield'!Y4+$I$13*'Example Forest Carbon Yield'!AN4)*44/12</f>
        <v>176.56833333333336</v>
      </c>
      <c r="W24" s="28">
        <f>($I$11*'Example Forest Carbon Yield'!L4+$I$12*'Example Forest Carbon Yield'!Z4+$I$13*'Example Forest Carbon Yield'!AO4)*44/12</f>
        <v>182.05366666666669</v>
      </c>
      <c r="X24" s="28">
        <f>($I$11*'Example Forest Carbon Yield'!M4+$I$12*'Example Forest Carbon Yield'!AA4+$I$13*'Example Forest Carbon Yield'!AP4)*44/12</f>
        <v>188.64266666666666</v>
      </c>
      <c r="Y24" s="3"/>
      <c r="Z24" s="14">
        <f t="shared" si="1"/>
        <v>2016</v>
      </c>
      <c r="AA24" s="12">
        <f>'Below Baseline'!J30</f>
        <v>5.0215733333333192</v>
      </c>
      <c r="AB24" s="12">
        <f>'Below Baseline'!J31</f>
        <v>0</v>
      </c>
      <c r="AC24" s="12">
        <f>'Below Baseline'!J32</f>
        <v>0</v>
      </c>
      <c r="AD24" s="12">
        <f>'Below Baseline'!J33</f>
        <v>0</v>
      </c>
      <c r="AE24" s="12">
        <f t="shared" si="0"/>
        <v>5.0215733333333192</v>
      </c>
    </row>
    <row r="25" spans="1:31" ht="15.6" x14ac:dyDescent="0.35">
      <c r="A25" s="5">
        <v>14</v>
      </c>
      <c r="B25" s="3" t="s">
        <v>38</v>
      </c>
      <c r="C25" s="3" t="s">
        <v>17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28">
        <f>$I$11*'Example Forest Carbon Yield'!AT5*0.2*44/12</f>
        <v>9.8090666666666682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/>
      <c r="Z25" s="15">
        <f t="shared" si="1"/>
        <v>2015</v>
      </c>
      <c r="AA25" s="16">
        <f>'Below Baseline'!I30</f>
        <v>4.9297874999999909</v>
      </c>
      <c r="AB25" s="16">
        <f>'Below Baseline'!I31</f>
        <v>0</v>
      </c>
      <c r="AC25" s="16">
        <f>'Below Baseline'!I32</f>
        <v>0</v>
      </c>
      <c r="AD25" s="16">
        <f>'Below Baseline'!I33</f>
        <v>0</v>
      </c>
      <c r="AE25" s="16">
        <f t="shared" si="0"/>
        <v>4.9297874999999909</v>
      </c>
    </row>
    <row r="26" spans="1:31" ht="15.6" x14ac:dyDescent="0.35">
      <c r="A26" s="5">
        <v>14</v>
      </c>
      <c r="B26" s="29" t="s">
        <v>37</v>
      </c>
      <c r="C26" s="30" t="s">
        <v>21</v>
      </c>
      <c r="D26" s="30"/>
      <c r="E26" s="31">
        <f>(E24+E25)-(D24+D25)</f>
        <v>6.61099999999999</v>
      </c>
      <c r="F26" s="31">
        <f t="shared" ref="F26:X26" si="23">(F24+F25)-(E24+E25)</f>
        <v>6.3250000000000171</v>
      </c>
      <c r="G26" s="31">
        <f t="shared" si="23"/>
        <v>6.1196666666666601</v>
      </c>
      <c r="H26" s="31">
        <f t="shared" si="23"/>
        <v>5.9473333333333471</v>
      </c>
      <c r="I26" s="31">
        <f t="shared" si="23"/>
        <v>6.1049999999999898</v>
      </c>
      <c r="J26" s="31">
        <f t="shared" si="23"/>
        <v>6.2186666666666497</v>
      </c>
      <c r="K26" s="31">
        <f t="shared" si="23"/>
        <v>7.0986666666666736</v>
      </c>
      <c r="L26" s="31">
        <f t="shared" si="23"/>
        <v>7.2526666666666983</v>
      </c>
      <c r="M26" s="31">
        <f t="shared" si="23"/>
        <v>6.9629999999999939</v>
      </c>
      <c r="N26" s="31">
        <f t="shared" si="23"/>
        <v>-47.882266666666695</v>
      </c>
      <c r="O26" s="31">
        <f t="shared" si="23"/>
        <v>-3.418066666666661</v>
      </c>
      <c r="P26" s="31">
        <f t="shared" si="23"/>
        <v>13.046000000000021</v>
      </c>
      <c r="Q26" s="31">
        <f t="shared" si="23"/>
        <v>8.4003333333333217</v>
      </c>
      <c r="R26" s="31">
        <f t="shared" si="23"/>
        <v>6.7063333333333617</v>
      </c>
      <c r="S26" s="31">
        <f t="shared" si="23"/>
        <v>6.4569999999999652</v>
      </c>
      <c r="T26" s="31">
        <f t="shared" si="23"/>
        <v>6.0133333333333496</v>
      </c>
      <c r="U26" s="31">
        <f t="shared" si="23"/>
        <v>5.9729999999999848</v>
      </c>
      <c r="V26" s="31">
        <f t="shared" si="23"/>
        <v>5.6833333333333655</v>
      </c>
      <c r="W26" s="31">
        <f t="shared" si="23"/>
        <v>5.4853333333333296</v>
      </c>
      <c r="X26" s="31">
        <f t="shared" si="23"/>
        <v>6.5889999999999702</v>
      </c>
      <c r="Y26" s="3"/>
      <c r="Z26" s="14">
        <f t="shared" si="1"/>
        <v>2014</v>
      </c>
      <c r="AA26" s="12">
        <f>'Below Baseline'!H30</f>
        <v>2.4816859047619184</v>
      </c>
      <c r="AB26" s="12">
        <f>'Below Baseline'!H31</f>
        <v>0</v>
      </c>
      <c r="AC26" s="12">
        <f>'Below Baseline'!H32</f>
        <v>0</v>
      </c>
      <c r="AD26" s="12">
        <f>'Below Baseline'!H33</f>
        <v>0</v>
      </c>
      <c r="AE26" s="12">
        <f t="shared" si="0"/>
        <v>2.4816859047619184</v>
      </c>
    </row>
    <row r="27" spans="1:31" x14ac:dyDescent="0.3">
      <c r="A27" s="3"/>
      <c r="B27" s="3"/>
      <c r="C27" s="4" t="s">
        <v>31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15">
        <f t="shared" si="1"/>
        <v>2013</v>
      </c>
      <c r="AA27" s="16">
        <f>'Below Baseline'!G30</f>
        <v>0</v>
      </c>
      <c r="AB27" s="16">
        <f>'Below Baseline'!G31</f>
        <v>0</v>
      </c>
      <c r="AC27" s="16">
        <f>'Below Baseline'!G32</f>
        <v>0</v>
      </c>
      <c r="AD27" s="16">
        <f>'Below Baseline'!G33</f>
        <v>0</v>
      </c>
      <c r="AE27" s="16">
        <f t="shared" si="0"/>
        <v>0</v>
      </c>
    </row>
    <row r="28" spans="1:31" ht="15.6" x14ac:dyDescent="0.35">
      <c r="A28" s="5">
        <v>20</v>
      </c>
      <c r="B28" s="3" t="s">
        <v>82</v>
      </c>
      <c r="C28" s="3" t="s">
        <v>85</v>
      </c>
      <c r="D28" s="28">
        <f>IF(D24&gt;D20,(D24-D20)*(1-$D11)*(1-$D12)*(1-$D13),0)</f>
        <v>0</v>
      </c>
      <c r="E28" s="28">
        <f t="shared" ref="E28:M28" si="24">(E26-E22)*(1-$D11)*(1-$D12)*(1-$D13)</f>
        <v>0</v>
      </c>
      <c r="F28" s="28">
        <f t="shared" si="24"/>
        <v>0</v>
      </c>
      <c r="G28" s="28">
        <f t="shared" si="24"/>
        <v>0</v>
      </c>
      <c r="H28" s="28">
        <f t="shared" si="24"/>
        <v>2.4816859047619184</v>
      </c>
      <c r="I28" s="28">
        <f t="shared" si="24"/>
        <v>4.9297874999999909</v>
      </c>
      <c r="J28" s="28">
        <f t="shared" si="24"/>
        <v>5.0215733333333192</v>
      </c>
      <c r="K28" s="28">
        <f t="shared" si="24"/>
        <v>5.7321733333333382</v>
      </c>
      <c r="L28" s="28">
        <f t="shared" si="24"/>
        <v>5.8565283333333591</v>
      </c>
      <c r="M28" s="28">
        <f t="shared" si="24"/>
        <v>5.6226224999999941</v>
      </c>
      <c r="N28" s="28">
        <f t="shared" ref="N28:X28" si="25">(N26-N22)*(1-$D11)*(1-$D12)*(1-$D13)</f>
        <v>-38.664930333333352</v>
      </c>
      <c r="O28" s="28">
        <f t="shared" si="25"/>
        <v>-2.7600888333333282</v>
      </c>
      <c r="P28" s="28">
        <f t="shared" si="25"/>
        <v>10.534645000000015</v>
      </c>
      <c r="Q28" s="28">
        <f t="shared" si="25"/>
        <v>6.7832691666666571</v>
      </c>
      <c r="R28" s="28">
        <f t="shared" si="25"/>
        <v>5.4153641666666896</v>
      </c>
      <c r="S28" s="28">
        <f t="shared" si="25"/>
        <v>5.2140274999999709</v>
      </c>
      <c r="T28" s="28">
        <f t="shared" si="25"/>
        <v>4.8557666666666792</v>
      </c>
      <c r="U28" s="28">
        <f t="shared" si="25"/>
        <v>4.8231974999999876</v>
      </c>
      <c r="V28" s="28">
        <f t="shared" si="25"/>
        <v>4.5892916666666927</v>
      </c>
      <c r="W28" s="28">
        <f t="shared" si="25"/>
        <v>4.4294066666666634</v>
      </c>
      <c r="X28" s="28">
        <f t="shared" si="25"/>
        <v>5.320617499999976</v>
      </c>
      <c r="Y28" s="3"/>
      <c r="Z28" s="14">
        <f t="shared" si="1"/>
        <v>2012</v>
      </c>
      <c r="AA28" s="12">
        <f>'Below Baseline'!F30</f>
        <v>0</v>
      </c>
      <c r="AB28" s="12">
        <f>'Below Baseline'!F31</f>
        <v>0</v>
      </c>
      <c r="AC28" s="12">
        <f>'Below Baseline'!F32</f>
        <v>0</v>
      </c>
      <c r="AD28" s="12">
        <f>'Below Baseline'!F33</f>
        <v>0</v>
      </c>
      <c r="AE28" s="12">
        <f t="shared" si="0"/>
        <v>0</v>
      </c>
    </row>
    <row r="29" spans="1:31" ht="15.6" x14ac:dyDescent="0.35">
      <c r="A29" s="5">
        <v>21</v>
      </c>
      <c r="B29" s="3" t="s">
        <v>83</v>
      </c>
      <c r="C29" s="3" t="s">
        <v>84</v>
      </c>
      <c r="D29" s="28">
        <f>IF(D28&lt;0,D28,0)</f>
        <v>0</v>
      </c>
      <c r="E29" s="28">
        <f t="shared" ref="E29:M29" si="26">IF(E28+D29&lt;0,E28+D29,0)</f>
        <v>0</v>
      </c>
      <c r="F29" s="28">
        <f t="shared" si="26"/>
        <v>0</v>
      </c>
      <c r="G29" s="28">
        <f t="shared" si="26"/>
        <v>0</v>
      </c>
      <c r="H29" s="28">
        <f t="shared" si="26"/>
        <v>0</v>
      </c>
      <c r="I29" s="28">
        <f t="shared" si="26"/>
        <v>0</v>
      </c>
      <c r="J29" s="28">
        <f t="shared" si="26"/>
        <v>0</v>
      </c>
      <c r="K29" s="28">
        <f t="shared" si="26"/>
        <v>0</v>
      </c>
      <c r="L29" s="28">
        <f t="shared" si="26"/>
        <v>0</v>
      </c>
      <c r="M29" s="28">
        <f t="shared" si="26"/>
        <v>0</v>
      </c>
      <c r="N29" s="28">
        <f t="shared" ref="N29" si="27">IF(N28+M29&lt;0,N28+M29,0)</f>
        <v>-38.664930333333352</v>
      </c>
      <c r="O29" s="28">
        <f t="shared" ref="O29" si="28">IF(O28+N29&lt;0,O28+N29,0)</f>
        <v>-41.425019166666679</v>
      </c>
      <c r="P29" s="28">
        <f t="shared" ref="P29" si="29">IF(P28+O29&lt;0,P28+O29,0)</f>
        <v>-30.890374166666664</v>
      </c>
      <c r="Q29" s="28">
        <f t="shared" ref="Q29" si="30">IF(Q28+P29&lt;0,Q28+P29,0)</f>
        <v>-24.107105000000008</v>
      </c>
      <c r="R29" s="28">
        <f t="shared" ref="R29" si="31">IF(R28+Q29&lt;0,R28+Q29,0)</f>
        <v>-18.69174083333332</v>
      </c>
      <c r="S29" s="28">
        <f t="shared" ref="S29" si="32">IF(S28+R29&lt;0,S28+R29,0)</f>
        <v>-13.477713333333348</v>
      </c>
      <c r="T29" s="28">
        <f t="shared" ref="T29" si="33">IF(T28+S29&lt;0,T28+S29,0)</f>
        <v>-8.6219466666666698</v>
      </c>
      <c r="U29" s="28">
        <f t="shared" ref="U29" si="34">IF(U28+T29&lt;0,U28+T29,0)</f>
        <v>-3.7987491666666822</v>
      </c>
      <c r="V29" s="28">
        <f t="shared" ref="V29" si="35">IF(V28+U29&lt;0,V28+U29,0)</f>
        <v>0</v>
      </c>
      <c r="W29" s="28">
        <f t="shared" ref="W29" si="36">IF(W28+V29&lt;0,W28+V29,0)</f>
        <v>0</v>
      </c>
      <c r="X29" s="28">
        <f t="shared" ref="X29" si="37">IF(X28+W29&lt;0,X28+W29,0)</f>
        <v>0</v>
      </c>
      <c r="Y29" s="3"/>
      <c r="Z29" s="15">
        <f t="shared" si="1"/>
        <v>2011</v>
      </c>
      <c r="AA29" s="16">
        <f>'Below Baseline'!E30</f>
        <v>0</v>
      </c>
      <c r="AB29" s="16">
        <f>'Below Baseline'!E31</f>
        <v>0</v>
      </c>
      <c r="AC29" s="16">
        <f>'Below Baseline'!E32</f>
        <v>0</v>
      </c>
      <c r="AD29" s="16">
        <f>'Below Baseline'!E33</f>
        <v>0</v>
      </c>
      <c r="AE29" s="16">
        <f t="shared" si="0"/>
        <v>0</v>
      </c>
    </row>
    <row r="30" spans="1:31" ht="15" x14ac:dyDescent="0.35">
      <c r="A30" s="5">
        <v>22</v>
      </c>
      <c r="B30" s="32" t="s">
        <v>36</v>
      </c>
      <c r="C30" s="3" t="s">
        <v>86</v>
      </c>
      <c r="D30" s="28">
        <f>IF(D28&gt;0,D28,0)</f>
        <v>0</v>
      </c>
      <c r="E30" s="28">
        <f t="shared" ref="E30:M30" si="38">IF(E28+D29&gt;0,E28+D29,0)</f>
        <v>0</v>
      </c>
      <c r="F30" s="28">
        <f t="shared" si="38"/>
        <v>0</v>
      </c>
      <c r="G30" s="28">
        <f t="shared" si="38"/>
        <v>0</v>
      </c>
      <c r="H30" s="28">
        <f t="shared" si="38"/>
        <v>2.4816859047619184</v>
      </c>
      <c r="I30" s="28">
        <f>IF(I28+H29&gt;0,I28+H29,0)</f>
        <v>4.9297874999999909</v>
      </c>
      <c r="J30" s="28">
        <f t="shared" si="38"/>
        <v>5.0215733333333192</v>
      </c>
      <c r="K30" s="28">
        <f t="shared" si="38"/>
        <v>5.7321733333333382</v>
      </c>
      <c r="L30" s="28">
        <f t="shared" si="38"/>
        <v>5.8565283333333591</v>
      </c>
      <c r="M30" s="28">
        <f t="shared" si="38"/>
        <v>5.6226224999999941</v>
      </c>
      <c r="N30" s="28">
        <f t="shared" ref="N30:X30" si="39">IF(N28+M29&gt;0,N28+M29,0)</f>
        <v>0</v>
      </c>
      <c r="O30" s="28">
        <f t="shared" si="39"/>
        <v>0</v>
      </c>
      <c r="P30" s="28">
        <f t="shared" si="39"/>
        <v>0</v>
      </c>
      <c r="Q30" s="28">
        <f t="shared" si="39"/>
        <v>0</v>
      </c>
      <c r="R30" s="28">
        <f t="shared" si="39"/>
        <v>0</v>
      </c>
      <c r="S30" s="28">
        <f t="shared" si="39"/>
        <v>0</v>
      </c>
      <c r="T30" s="28">
        <f t="shared" si="39"/>
        <v>0</v>
      </c>
      <c r="U30" s="28">
        <f t="shared" si="39"/>
        <v>0</v>
      </c>
      <c r="V30" s="28">
        <f t="shared" si="39"/>
        <v>0.79054250000001058</v>
      </c>
      <c r="W30" s="28">
        <f t="shared" si="39"/>
        <v>4.4294066666666634</v>
      </c>
      <c r="X30" s="28">
        <f t="shared" si="39"/>
        <v>5.320617499999976</v>
      </c>
      <c r="Y30" s="3"/>
      <c r="Z30" s="14">
        <f t="shared" si="1"/>
        <v>2010</v>
      </c>
      <c r="AA30" s="12">
        <f>'Below Baseline'!D30</f>
        <v>0</v>
      </c>
      <c r="AB30" s="12">
        <f>'Below Baseline'!D31</f>
        <v>0</v>
      </c>
      <c r="AC30" s="12">
        <f>'Below Baseline'!D32</f>
        <v>0</v>
      </c>
      <c r="AD30" s="12">
        <f>'Below Baseline'!D33</f>
        <v>0</v>
      </c>
      <c r="AE30" s="12">
        <f>AA30+AB30+AC30+AD30</f>
        <v>0</v>
      </c>
    </row>
    <row r="31" spans="1:31" ht="15.6" x14ac:dyDescent="0.35">
      <c r="A31" s="5">
        <v>24</v>
      </c>
      <c r="B31" s="3" t="s">
        <v>79</v>
      </c>
      <c r="C31" s="3" t="s">
        <v>67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3"/>
      <c r="Z31" s="22" t="s">
        <v>3</v>
      </c>
      <c r="AA31" s="23">
        <f>SUM(AA10:AA30)</f>
        <v>40.18493757142857</v>
      </c>
      <c r="AB31" s="24">
        <f>SUM(AB10:AB30)</f>
        <v>0</v>
      </c>
      <c r="AC31" s="24">
        <f>SUM(AC10:AC30)</f>
        <v>0</v>
      </c>
      <c r="AD31" s="24">
        <f>SUM(AD10:AD30)</f>
        <v>0</v>
      </c>
      <c r="AE31" s="24">
        <f>SUM(AE10:AE30)</f>
        <v>40.18493757142857</v>
      </c>
    </row>
    <row r="32" spans="1:31" ht="15.6" x14ac:dyDescent="0.35">
      <c r="A32" s="5">
        <v>24</v>
      </c>
      <c r="B32" s="3" t="s">
        <v>78</v>
      </c>
      <c r="C32" s="3" t="s">
        <v>66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3"/>
    </row>
    <row r="33" spans="1:25" ht="15.6" x14ac:dyDescent="0.35">
      <c r="A33" s="5">
        <v>24</v>
      </c>
      <c r="B33" s="3" t="s">
        <v>61</v>
      </c>
      <c r="C33" s="3" t="s">
        <v>62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3"/>
    </row>
    <row r="34" spans="1:25" s="8" customFormat="1" ht="15.6" x14ac:dyDescent="0.35">
      <c r="A34" s="33">
        <v>24</v>
      </c>
      <c r="B34" s="32" t="s">
        <v>88</v>
      </c>
      <c r="C34" s="32" t="s">
        <v>87</v>
      </c>
      <c r="D34" s="34">
        <f t="shared" ref="D34:H34" si="40">D30+D31-D32-D33</f>
        <v>0</v>
      </c>
      <c r="E34" s="34">
        <f t="shared" si="40"/>
        <v>0</v>
      </c>
      <c r="F34" s="34">
        <f t="shared" si="40"/>
        <v>0</v>
      </c>
      <c r="G34" s="34">
        <f t="shared" si="40"/>
        <v>0</v>
      </c>
      <c r="H34" s="34">
        <f t="shared" si="40"/>
        <v>2.4816859047619184</v>
      </c>
      <c r="I34" s="34">
        <f>I30+I31-I32-I33</f>
        <v>4.9297874999999909</v>
      </c>
      <c r="J34" s="34">
        <f t="shared" ref="J34" si="41">J30+J31-J32-J33</f>
        <v>5.0215733333333192</v>
      </c>
      <c r="K34" s="34">
        <f t="shared" ref="K34" si="42">K30+K31-K32-K33</f>
        <v>5.7321733333333382</v>
      </c>
      <c r="L34" s="34">
        <f t="shared" ref="L34" si="43">L30+L31-L32-L33</f>
        <v>5.8565283333333591</v>
      </c>
      <c r="M34" s="34">
        <f t="shared" ref="M34" si="44">M30+M31-M32-M33</f>
        <v>5.6226224999999941</v>
      </c>
      <c r="N34" s="34">
        <f t="shared" ref="N34" si="45">N30+N31-N32-N33</f>
        <v>0</v>
      </c>
      <c r="O34" s="34">
        <f t="shared" ref="O34" si="46">O30+O31-O32-O33</f>
        <v>0</v>
      </c>
      <c r="P34" s="34">
        <f t="shared" ref="P34" si="47">P30+P31-P32-P33</f>
        <v>0</v>
      </c>
      <c r="Q34" s="34">
        <f t="shared" ref="Q34" si="48">Q30+Q31-Q32-Q33</f>
        <v>0</v>
      </c>
      <c r="R34" s="34">
        <f t="shared" ref="R34" si="49">R30+R31-R32-R33</f>
        <v>0</v>
      </c>
      <c r="S34" s="34">
        <f t="shared" ref="S34" si="50">S30+S31-S32-S33</f>
        <v>0</v>
      </c>
      <c r="T34" s="34">
        <f t="shared" ref="T34" si="51">T30+T31-T32-T33</f>
        <v>0</v>
      </c>
      <c r="U34" s="34">
        <f t="shared" ref="U34" si="52">U30+U31-U32-U33</f>
        <v>0</v>
      </c>
      <c r="V34" s="34">
        <f t="shared" ref="V34" si="53">V30+V31-V32-V33</f>
        <v>0.79054250000001058</v>
      </c>
      <c r="W34" s="34">
        <f t="shared" ref="W34" si="54">W30+W31-W32-W33</f>
        <v>4.4294066666666634</v>
      </c>
      <c r="X34" s="34">
        <f t="shared" ref="X34" si="55">X30+X31-X32-X33</f>
        <v>5.320617499999976</v>
      </c>
      <c r="Y34" s="32"/>
    </row>
    <row r="35" spans="1:25" x14ac:dyDescent="0.3">
      <c r="A35" s="3"/>
      <c r="B35" s="3"/>
      <c r="C35" s="30" t="s">
        <v>69</v>
      </c>
      <c r="D35" s="30"/>
      <c r="E35" s="30"/>
      <c r="F35" s="30"/>
      <c r="G35" s="30"/>
      <c r="H35" s="30"/>
      <c r="I35" s="35" t="s">
        <v>68</v>
      </c>
      <c r="J35" s="30"/>
      <c r="K35" s="30"/>
      <c r="L35" s="30"/>
      <c r="M35" s="30"/>
      <c r="N35" s="35" t="s">
        <v>68</v>
      </c>
      <c r="O35" s="30"/>
      <c r="P35" s="30"/>
      <c r="Q35" s="30"/>
      <c r="R35" s="30"/>
      <c r="S35" s="35" t="s">
        <v>68</v>
      </c>
      <c r="T35" s="30"/>
      <c r="U35" s="30"/>
      <c r="V35" s="30"/>
      <c r="W35" s="30"/>
      <c r="X35" s="35" t="s">
        <v>68</v>
      </c>
      <c r="Y35" s="3"/>
    </row>
    <row r="36" spans="1:25" ht="15.6" x14ac:dyDescent="0.35">
      <c r="A36" s="33">
        <v>25</v>
      </c>
      <c r="B36" s="32" t="s">
        <v>89</v>
      </c>
      <c r="C36" s="32" t="s">
        <v>90</v>
      </c>
      <c r="D36" s="28">
        <f>IF(D34&gt;0,D34,0)</f>
        <v>0</v>
      </c>
      <c r="E36" s="28">
        <f>D36+IF(E34&gt;0,E34,0)</f>
        <v>0</v>
      </c>
      <c r="F36" s="28">
        <f t="shared" ref="F36:X36" si="56">E36+IF(F34&gt;0,F34,0)</f>
        <v>0</v>
      </c>
      <c r="G36" s="28">
        <f t="shared" si="56"/>
        <v>0</v>
      </c>
      <c r="H36" s="28">
        <f t="shared" si="56"/>
        <v>2.4816859047619184</v>
      </c>
      <c r="I36" s="28">
        <f t="shared" si="56"/>
        <v>7.4114734047619093</v>
      </c>
      <c r="J36" s="28">
        <f t="shared" si="56"/>
        <v>12.433046738095229</v>
      </c>
      <c r="K36" s="28">
        <f t="shared" si="56"/>
        <v>18.165220071428568</v>
      </c>
      <c r="L36" s="28">
        <f t="shared" si="56"/>
        <v>24.021748404761926</v>
      </c>
      <c r="M36" s="28">
        <f t="shared" si="56"/>
        <v>29.644370904761921</v>
      </c>
      <c r="N36" s="28">
        <f t="shared" si="56"/>
        <v>29.644370904761921</v>
      </c>
      <c r="O36" s="28">
        <f t="shared" si="56"/>
        <v>29.644370904761921</v>
      </c>
      <c r="P36" s="28">
        <f t="shared" si="56"/>
        <v>29.644370904761921</v>
      </c>
      <c r="Q36" s="28">
        <f t="shared" si="56"/>
        <v>29.644370904761921</v>
      </c>
      <c r="R36" s="28">
        <f t="shared" si="56"/>
        <v>29.644370904761921</v>
      </c>
      <c r="S36" s="28">
        <f t="shared" si="56"/>
        <v>29.644370904761921</v>
      </c>
      <c r="T36" s="28">
        <f t="shared" si="56"/>
        <v>29.644370904761921</v>
      </c>
      <c r="U36" s="28">
        <f t="shared" si="56"/>
        <v>29.644370904761921</v>
      </c>
      <c r="V36" s="28">
        <f t="shared" si="56"/>
        <v>30.434913404761932</v>
      </c>
      <c r="W36" s="28">
        <f t="shared" si="56"/>
        <v>34.864320071428594</v>
      </c>
      <c r="X36" s="28">
        <f t="shared" si="56"/>
        <v>40.18493757142857</v>
      </c>
      <c r="Y36" s="3"/>
    </row>
    <row r="37" spans="1:25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3">
      <c r="A38" s="3"/>
      <c r="B38" s="3"/>
      <c r="C38" s="3" t="s">
        <v>59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x14ac:dyDescent="0.3">
      <c r="A39" s="3"/>
      <c r="B39" s="3"/>
      <c r="C39" s="3"/>
      <c r="D39" s="3"/>
      <c r="E39" s="3" t="s">
        <v>59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5" spans="1:25" x14ac:dyDescent="0.3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5" x14ac:dyDescent="0.3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</sheetData>
  <mergeCells count="4">
    <mergeCell ref="G9:I9"/>
    <mergeCell ref="C10:D10"/>
    <mergeCell ref="I6:S6"/>
    <mergeCell ref="I7:S7"/>
  </mergeCells>
  <pageMargins left="0.7" right="0.7" top="0.75" bottom="0.75" header="0.3" footer="0.3"/>
  <pageSetup scale="52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7"/>
  <sheetViews>
    <sheetView tabSelected="1" zoomScale="75" zoomScaleNormal="75" workbookViewId="0">
      <selection activeCell="J21" sqref="J21"/>
    </sheetView>
  </sheetViews>
  <sheetFormatPr defaultRowHeight="14.4" x14ac:dyDescent="0.3"/>
  <cols>
    <col min="2" max="2" width="10.33203125" bestFit="1" customWidth="1"/>
    <col min="3" max="3" width="23.33203125" customWidth="1"/>
  </cols>
  <sheetData>
    <row r="1" spans="1:31" ht="23.4" x14ac:dyDescent="0.45">
      <c r="B1" t="s">
        <v>51</v>
      </c>
      <c r="Z1" s="10" t="s">
        <v>91</v>
      </c>
    </row>
    <row r="2" spans="1:31" ht="23.4" x14ac:dyDescent="0.45">
      <c r="B2" t="s">
        <v>52</v>
      </c>
      <c r="Z2" s="10" t="s">
        <v>81</v>
      </c>
    </row>
    <row r="3" spans="1:31" x14ac:dyDescent="0.3">
      <c r="B3" t="s">
        <v>55</v>
      </c>
      <c r="Z3" s="11" t="s">
        <v>70</v>
      </c>
    </row>
    <row r="4" spans="1:31" x14ac:dyDescent="0.3">
      <c r="B4" t="s">
        <v>56</v>
      </c>
    </row>
    <row r="5" spans="1:31" x14ac:dyDescent="0.3">
      <c r="B5" t="s">
        <v>53</v>
      </c>
      <c r="Z5" s="19" t="s">
        <v>71</v>
      </c>
      <c r="AA5" s="20"/>
      <c r="AB5" s="20"/>
      <c r="AC5" s="20"/>
      <c r="AD5" s="21">
        <f>AE31</f>
        <v>29.594995484126994</v>
      </c>
    </row>
    <row r="6" spans="1:31" x14ac:dyDescent="0.3">
      <c r="A6" s="3"/>
      <c r="B6" s="3"/>
      <c r="C6" s="3"/>
      <c r="D6" s="3"/>
      <c r="E6" s="3"/>
      <c r="F6" s="3"/>
      <c r="G6" s="3"/>
      <c r="H6" s="3"/>
      <c r="I6" s="37" t="s">
        <v>51</v>
      </c>
      <c r="J6" s="37"/>
      <c r="K6" s="37"/>
      <c r="L6" s="37"/>
      <c r="M6" s="37"/>
      <c r="N6" s="37"/>
      <c r="O6" s="37"/>
      <c r="P6" s="37"/>
      <c r="Q6" s="37"/>
      <c r="R6" s="37"/>
      <c r="S6" s="37"/>
      <c r="T6" s="3"/>
      <c r="U6" s="3"/>
      <c r="V6" s="3"/>
      <c r="W6" s="3"/>
      <c r="X6" s="3"/>
      <c r="Y6" s="3"/>
    </row>
    <row r="7" spans="1:31" ht="23.4" x14ac:dyDescent="0.45">
      <c r="A7" s="3"/>
      <c r="B7" s="3"/>
      <c r="C7" s="3"/>
      <c r="D7" s="3"/>
      <c r="E7" s="3"/>
      <c r="F7" s="3"/>
      <c r="G7" s="3"/>
      <c r="H7" s="3"/>
      <c r="I7" s="36" t="s">
        <v>52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"/>
      <c r="U7" s="3"/>
      <c r="V7" s="7" t="s">
        <v>64</v>
      </c>
      <c r="W7" s="7"/>
      <c r="X7" s="7"/>
      <c r="Y7" s="3"/>
      <c r="Z7" s="9" t="s">
        <v>72</v>
      </c>
    </row>
    <row r="8" spans="1:31" x14ac:dyDescent="0.3">
      <c r="A8" s="3"/>
      <c r="B8" s="4" t="s">
        <v>54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31" ht="57.6" x14ac:dyDescent="0.3">
      <c r="A9" s="3"/>
      <c r="B9" s="3"/>
      <c r="C9" s="3"/>
      <c r="D9" s="3"/>
      <c r="E9" s="3"/>
      <c r="F9" s="3"/>
      <c r="G9" s="36" t="s">
        <v>34</v>
      </c>
      <c r="H9" s="36"/>
      <c r="I9" s="36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17" t="s">
        <v>73</v>
      </c>
      <c r="AA9" s="18" t="s">
        <v>60</v>
      </c>
      <c r="AB9" s="18" t="s">
        <v>74</v>
      </c>
      <c r="AC9" s="18" t="s">
        <v>75</v>
      </c>
      <c r="AD9" s="18" t="s">
        <v>76</v>
      </c>
      <c r="AE9" s="17" t="s">
        <v>71</v>
      </c>
    </row>
    <row r="10" spans="1:31" ht="15" thickBot="1" x14ac:dyDescent="0.35">
      <c r="A10" s="5"/>
      <c r="B10" s="3"/>
      <c r="C10" s="36" t="s">
        <v>32</v>
      </c>
      <c r="D10" s="36"/>
      <c r="E10" s="3"/>
      <c r="F10" s="3"/>
      <c r="G10" s="6" t="s">
        <v>33</v>
      </c>
      <c r="H10" s="6" t="s">
        <v>26</v>
      </c>
      <c r="I10" s="6" t="s">
        <v>35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14">
        <v>2030</v>
      </c>
      <c r="AA10" s="12">
        <f>'Above Baseline'!X30</f>
        <v>-19.097374999999982</v>
      </c>
      <c r="AB10" s="12">
        <f>'Above Baseline'!X31</f>
        <v>0</v>
      </c>
      <c r="AC10" s="12">
        <f>'Above Baseline'!X32</f>
        <v>0</v>
      </c>
      <c r="AD10" s="13">
        <f>'Above Baseline'!X33</f>
        <v>0</v>
      </c>
      <c r="AE10" s="12">
        <f t="shared" ref="AE10:AE29" si="0">AA10+AB10+AC10+AD10</f>
        <v>-19.097374999999982</v>
      </c>
    </row>
    <row r="11" spans="1:31" ht="16.2" thickTop="1" x14ac:dyDescent="0.35">
      <c r="A11" s="5"/>
      <c r="B11" s="3" t="s">
        <v>50</v>
      </c>
      <c r="C11" s="3" t="s">
        <v>18</v>
      </c>
      <c r="D11" s="3">
        <v>0.05</v>
      </c>
      <c r="E11" s="3"/>
      <c r="F11" s="3"/>
      <c r="G11" s="3" t="s">
        <v>25</v>
      </c>
      <c r="H11" s="5">
        <v>35</v>
      </c>
      <c r="I11" s="3">
        <v>0.33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15">
        <f t="shared" ref="Z11:Z30" si="1">Z10-1</f>
        <v>2029</v>
      </c>
      <c r="AA11" s="16">
        <f>'Above Baseline'!W30</f>
        <v>0</v>
      </c>
      <c r="AB11" s="16">
        <f>'Above Baseline'!W31</f>
        <v>0</v>
      </c>
      <c r="AC11" s="16">
        <f>'Above Baseline'!W32</f>
        <v>0</v>
      </c>
      <c r="AD11" s="16">
        <f>'Above Baseline'!W33</f>
        <v>0</v>
      </c>
      <c r="AE11" s="16">
        <f t="shared" si="0"/>
        <v>0</v>
      </c>
    </row>
    <row r="12" spans="1:31" x14ac:dyDescent="0.3">
      <c r="A12" s="5"/>
      <c r="B12" s="3" t="s">
        <v>49</v>
      </c>
      <c r="C12" s="3" t="s">
        <v>19</v>
      </c>
      <c r="D12" s="3">
        <v>0</v>
      </c>
      <c r="E12" s="3"/>
      <c r="F12" s="3"/>
      <c r="G12" s="3" t="s">
        <v>23</v>
      </c>
      <c r="H12" s="5">
        <v>20</v>
      </c>
      <c r="I12" s="3">
        <v>0.33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14">
        <f t="shared" si="1"/>
        <v>2028</v>
      </c>
      <c r="AA12" s="12">
        <f>'Above Baseline'!V30</f>
        <v>0</v>
      </c>
      <c r="AB12" s="12">
        <f>'Above Baseline'!V31</f>
        <v>0</v>
      </c>
      <c r="AC12" s="12">
        <f>'Above Baseline'!V32</f>
        <v>0</v>
      </c>
      <c r="AD12" s="12">
        <f>'Above Baseline'!V33</f>
        <v>0</v>
      </c>
      <c r="AE12" s="12">
        <f t="shared" si="0"/>
        <v>0</v>
      </c>
    </row>
    <row r="13" spans="1:31" x14ac:dyDescent="0.3">
      <c r="A13" s="5"/>
      <c r="B13" s="3" t="s">
        <v>48</v>
      </c>
      <c r="C13" s="3" t="s">
        <v>20</v>
      </c>
      <c r="D13" s="3">
        <v>0.15</v>
      </c>
      <c r="E13" s="3"/>
      <c r="F13" s="3"/>
      <c r="G13" s="3" t="s">
        <v>24</v>
      </c>
      <c r="H13" s="5">
        <v>5</v>
      </c>
      <c r="I13" s="3">
        <f>1-I12-I11</f>
        <v>0.33999999999999991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5">
        <f t="shared" si="1"/>
        <v>2027</v>
      </c>
      <c r="AA13" s="16">
        <f>'Above Baseline'!U30</f>
        <v>0</v>
      </c>
      <c r="AB13" s="16">
        <f>'Above Baseline'!U31</f>
        <v>0</v>
      </c>
      <c r="AC13" s="16">
        <f>'Above Baseline'!U32</f>
        <v>0</v>
      </c>
      <c r="AD13" s="16">
        <f>'Above Baseline'!U33</f>
        <v>0</v>
      </c>
      <c r="AE13" s="16">
        <f t="shared" si="0"/>
        <v>0</v>
      </c>
    </row>
    <row r="14" spans="1:31" x14ac:dyDescent="0.3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4">
        <f t="shared" si="1"/>
        <v>2026</v>
      </c>
      <c r="AA14" s="12">
        <f>'Above Baseline'!T30</f>
        <v>0</v>
      </c>
      <c r="AB14" s="12">
        <f>'Above Baseline'!T31</f>
        <v>0</v>
      </c>
      <c r="AC14" s="12">
        <f>'Above Baseline'!T32</f>
        <v>0</v>
      </c>
      <c r="AD14" s="12">
        <f>'Above Baseline'!T33</f>
        <v>0</v>
      </c>
      <c r="AE14" s="12">
        <f t="shared" si="0"/>
        <v>0</v>
      </c>
    </row>
    <row r="15" spans="1:31" s="2" customFormat="1" ht="15" thickBot="1" x14ac:dyDescent="0.35">
      <c r="A15" s="25" t="s">
        <v>41</v>
      </c>
      <c r="B15" s="4" t="s">
        <v>42</v>
      </c>
      <c r="C15" s="26" t="s">
        <v>27</v>
      </c>
      <c r="D15" s="27">
        <v>0</v>
      </c>
      <c r="E15" s="27">
        <f>D15+1</f>
        <v>1</v>
      </c>
      <c r="F15" s="27">
        <f t="shared" ref="F15:X16" si="2">E15+1</f>
        <v>2</v>
      </c>
      <c r="G15" s="27">
        <f t="shared" si="2"/>
        <v>3</v>
      </c>
      <c r="H15" s="27">
        <f t="shared" si="2"/>
        <v>4</v>
      </c>
      <c r="I15" s="27">
        <f t="shared" si="2"/>
        <v>5</v>
      </c>
      <c r="J15" s="27">
        <f t="shared" si="2"/>
        <v>6</v>
      </c>
      <c r="K15" s="27">
        <f t="shared" si="2"/>
        <v>7</v>
      </c>
      <c r="L15" s="27">
        <f t="shared" si="2"/>
        <v>8</v>
      </c>
      <c r="M15" s="27">
        <f t="shared" si="2"/>
        <v>9</v>
      </c>
      <c r="N15" s="27">
        <f t="shared" si="2"/>
        <v>10</v>
      </c>
      <c r="O15" s="27">
        <f t="shared" si="2"/>
        <v>11</v>
      </c>
      <c r="P15" s="27">
        <f t="shared" si="2"/>
        <v>12</v>
      </c>
      <c r="Q15" s="27">
        <f t="shared" si="2"/>
        <v>13</v>
      </c>
      <c r="R15" s="27">
        <f t="shared" si="2"/>
        <v>14</v>
      </c>
      <c r="S15" s="27">
        <f t="shared" si="2"/>
        <v>15</v>
      </c>
      <c r="T15" s="27">
        <f t="shared" si="2"/>
        <v>16</v>
      </c>
      <c r="U15" s="27">
        <f t="shared" si="2"/>
        <v>17</v>
      </c>
      <c r="V15" s="27">
        <f t="shared" si="2"/>
        <v>18</v>
      </c>
      <c r="W15" s="27">
        <f t="shared" si="2"/>
        <v>19</v>
      </c>
      <c r="X15" s="27">
        <f t="shared" si="2"/>
        <v>20</v>
      </c>
      <c r="Y15" s="4"/>
      <c r="Z15" s="15">
        <f t="shared" si="1"/>
        <v>2025</v>
      </c>
      <c r="AA15" s="16">
        <f>'Above Baseline'!S30</f>
        <v>0</v>
      </c>
      <c r="AB15" s="16">
        <f>'Above Baseline'!S31</f>
        <v>0</v>
      </c>
      <c r="AC15" s="16">
        <f>'Above Baseline'!S32</f>
        <v>0</v>
      </c>
      <c r="AD15" s="16">
        <f>'Above Baseline'!S33</f>
        <v>0</v>
      </c>
      <c r="AE15" s="16">
        <f t="shared" si="0"/>
        <v>0</v>
      </c>
    </row>
    <row r="16" spans="1:31" s="2" customFormat="1" ht="15.6" thickTop="1" thickBot="1" x14ac:dyDescent="0.35">
      <c r="A16" s="25"/>
      <c r="B16" s="4"/>
      <c r="C16" s="26" t="s">
        <v>77</v>
      </c>
      <c r="D16" s="27">
        <v>2010</v>
      </c>
      <c r="E16" s="27">
        <f>D16+1</f>
        <v>2011</v>
      </c>
      <c r="F16" s="27">
        <f t="shared" si="2"/>
        <v>2012</v>
      </c>
      <c r="G16" s="27">
        <f t="shared" si="2"/>
        <v>2013</v>
      </c>
      <c r="H16" s="27">
        <f t="shared" si="2"/>
        <v>2014</v>
      </c>
      <c r="I16" s="27">
        <f t="shared" si="2"/>
        <v>2015</v>
      </c>
      <c r="J16" s="27">
        <f t="shared" si="2"/>
        <v>2016</v>
      </c>
      <c r="K16" s="27">
        <f t="shared" si="2"/>
        <v>2017</v>
      </c>
      <c r="L16" s="27">
        <f t="shared" si="2"/>
        <v>2018</v>
      </c>
      <c r="M16" s="27">
        <f t="shared" si="2"/>
        <v>2019</v>
      </c>
      <c r="N16" s="27">
        <f t="shared" si="2"/>
        <v>2020</v>
      </c>
      <c r="O16" s="27">
        <f t="shared" si="2"/>
        <v>2021</v>
      </c>
      <c r="P16" s="27">
        <f t="shared" si="2"/>
        <v>2022</v>
      </c>
      <c r="Q16" s="27">
        <f t="shared" si="2"/>
        <v>2023</v>
      </c>
      <c r="R16" s="27">
        <f t="shared" si="2"/>
        <v>2024</v>
      </c>
      <c r="S16" s="27">
        <f t="shared" si="2"/>
        <v>2025</v>
      </c>
      <c r="T16" s="27">
        <f t="shared" si="2"/>
        <v>2026</v>
      </c>
      <c r="U16" s="27">
        <f t="shared" si="2"/>
        <v>2027</v>
      </c>
      <c r="V16" s="27">
        <f t="shared" si="2"/>
        <v>2028</v>
      </c>
      <c r="W16" s="27">
        <f t="shared" si="2"/>
        <v>2029</v>
      </c>
      <c r="X16" s="27">
        <f t="shared" si="2"/>
        <v>2030</v>
      </c>
      <c r="Y16" s="4"/>
      <c r="Z16" s="14">
        <f t="shared" si="1"/>
        <v>2024</v>
      </c>
      <c r="AA16" s="12">
        <f>'Above Baseline'!R30</f>
        <v>0</v>
      </c>
      <c r="AB16" s="12">
        <f>'Above Baseline'!R31</f>
        <v>0</v>
      </c>
      <c r="AC16" s="12">
        <f>'Above Baseline'!R32</f>
        <v>0</v>
      </c>
      <c r="AD16" s="12">
        <f>'Above Baseline'!R33</f>
        <v>0</v>
      </c>
      <c r="AE16" s="12">
        <f t="shared" si="0"/>
        <v>0</v>
      </c>
    </row>
    <row r="17" spans="1:31" s="2" customFormat="1" ht="15" thickTop="1" x14ac:dyDescent="0.3">
      <c r="A17" s="25"/>
      <c r="B17" s="4"/>
      <c r="C17" s="4" t="s">
        <v>29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4"/>
      <c r="Z17" s="15">
        <f t="shared" si="1"/>
        <v>2023</v>
      </c>
      <c r="AA17" s="16">
        <f>'Above Baseline'!Q30</f>
        <v>0</v>
      </c>
      <c r="AB17" s="16">
        <f>'Above Baseline'!Q31</f>
        <v>0</v>
      </c>
      <c r="AC17" s="16">
        <f>'Above Baseline'!Q32</f>
        <v>0</v>
      </c>
      <c r="AD17" s="16">
        <f>'Above Baseline'!Q33</f>
        <v>0</v>
      </c>
      <c r="AE17" s="16">
        <f t="shared" si="0"/>
        <v>0</v>
      </c>
    </row>
    <row r="18" spans="1:31" ht="15.6" x14ac:dyDescent="0.35">
      <c r="A18" s="5">
        <v>1</v>
      </c>
      <c r="B18" s="3" t="s">
        <v>46</v>
      </c>
      <c r="C18" s="3" t="s">
        <v>0</v>
      </c>
      <c r="D18" s="28">
        <f>($I$11*'Example Forest Carbon Yield'!AK4+$I$12*'Example Forest Carbon Yield'!G4+$I$13*'Example Forest Carbon Yield'!V4)*44/12</f>
        <v>129.85499999999999</v>
      </c>
      <c r="E18" s="28">
        <f>($I$11*'Example Forest Carbon Yield'!AL4+$I$12*'Example Forest Carbon Yield'!H4+$I$13*'Example Forest Carbon Yield'!W4)*44/12</f>
        <v>135.65933333333331</v>
      </c>
      <c r="F18" s="28">
        <f>($I$11*'Example Forest Carbon Yield'!AM4+$I$12*'Example Forest Carbon Yield'!I4+$I$13*'Example Forest Carbon Yield'!X4)*44/12</f>
        <v>141.21799999999999</v>
      </c>
      <c r="G18" s="28">
        <f>($I$11*'Example Forest Carbon Yield'!AN4+$I$12*'Example Forest Carbon Yield'!J4+$I$13*'Example Forest Carbon Yield'!Y4)*44/12</f>
        <v>146.53100000000001</v>
      </c>
      <c r="H18" s="28">
        <f>($I$11*'Example Forest Carbon Yield'!AO4+$I$12*'Example Forest Carbon Yield'!K4+$I$13*'Example Forest Carbon Yield'!Z4)*44/12</f>
        <v>151.83299999999997</v>
      </c>
      <c r="I18" s="28">
        <f>($I$11*'Example Forest Carbon Yield'!C4+$I$12*'Example Forest Carbon Yield'!L4+$I$13*'Example Forest Carbon Yield'!AA4)*44/12</f>
        <v>66.865333333333311</v>
      </c>
      <c r="J18" s="28">
        <f>($I$11*'Example Forest Carbon Yield'!D4+$I$12*'Example Forest Carbon Yield'!M4+$I$13*'Example Forest Carbon Yield'!AB4)*44/12</f>
        <v>71.309333333333313</v>
      </c>
      <c r="K18" s="28">
        <f>($I$11*'Example Forest Carbon Yield'!E4+$I$12*'Example Forest Carbon Yield'!N4+$I$13*'Example Forest Carbon Yield'!AC4)*44/12</f>
        <v>76.47199999999998</v>
      </c>
      <c r="L18" s="28">
        <f>($I$11*'Example Forest Carbon Yield'!F4+$I$12*'Example Forest Carbon Yield'!O4+$I$13*'Example Forest Carbon Yield'!AD4)*44/12</f>
        <v>82.11133333333332</v>
      </c>
      <c r="M18" s="28">
        <f>($I$11*'Example Forest Carbon Yield'!G4+$I$12*'Example Forest Carbon Yield'!P4+$I$13*'Example Forest Carbon Yield'!AE4)*44/12</f>
        <v>87.86433333333332</v>
      </c>
      <c r="N18" s="28">
        <f>($I$11*'Example Forest Carbon Yield'!H4+$I$12*'Example Forest Carbon Yield'!Q4+$I$13*'Example Forest Carbon Yield'!AF4)*44/12</f>
        <v>93.859333333333325</v>
      </c>
      <c r="O18" s="28">
        <f>($I$11*'Example Forest Carbon Yield'!I4+$I$12*'Example Forest Carbon Yield'!R4+$I$13*'Example Forest Carbon Yield'!AG4)*44/12</f>
        <v>99.84699999999998</v>
      </c>
      <c r="P18" s="28">
        <f>($I$11*'Example Forest Carbon Yield'!J4+$I$12*'Example Forest Carbon Yield'!S4+$I$13*'Example Forest Carbon Yield'!AH4)*44/12</f>
        <v>112.61066666666665</v>
      </c>
      <c r="Q18" s="28">
        <f>($I$11*'Example Forest Carbon Yield'!K4+$I$12*'Example Forest Carbon Yield'!T4+$I$13*'Example Forest Carbon Yield'!AI4)*44/12</f>
        <v>120.88999999999999</v>
      </c>
      <c r="R18" s="28">
        <f>($I$11*'Example Forest Carbon Yield'!L4+$I$12*'Example Forest Carbon Yield'!U4+$I$13*'Example Forest Carbon Yield'!AJ4)*44/12</f>
        <v>127.47533333333331</v>
      </c>
      <c r="S18" s="28">
        <f>($I$11*'Example Forest Carbon Yield'!M4+$I$12*'Example Forest Carbon Yield'!V4+$I$13*'Example Forest Carbon Yield'!AK4)*44/12</f>
        <v>134.6583333333333</v>
      </c>
      <c r="T18" s="28">
        <f>($I$11*'Example Forest Carbon Yield'!N4+$I$12*'Example Forest Carbon Yield'!W4+$I$13*'Example Forest Carbon Yield'!AL4)*44/12</f>
        <v>142.44633333333329</v>
      </c>
      <c r="U18" s="28">
        <f>($I$11*'Example Forest Carbon Yield'!O4+$I$12*'Example Forest Carbon Yield'!X4+$I$13*'Example Forest Carbon Yield'!AM4)*44/12</f>
        <v>150.59733333333332</v>
      </c>
      <c r="V18" s="28">
        <f>($I$11*'Example Forest Carbon Yield'!P4+$I$12*'Example Forest Carbon Yield'!Y4+$I$13*'Example Forest Carbon Yield'!AN4)*44/12</f>
        <v>158.74099999999996</v>
      </c>
      <c r="W18" s="28">
        <f>($I$11*'Example Forest Carbon Yield'!Q4+$I$12*'Example Forest Carbon Yield'!Z4+$I$13*'Example Forest Carbon Yield'!AO4)*44/12</f>
        <v>166.76733333333334</v>
      </c>
      <c r="X18" s="28">
        <f>($I$11*'Example Forest Carbon Yield'!R4+$I$12*'Example Forest Carbon Yield'!AA4+$I$13*'Example Forest Carbon Yield'!AP4)*44/12</f>
        <v>175.53433333333328</v>
      </c>
      <c r="Y18" s="3"/>
      <c r="Z18" s="14">
        <f t="shared" si="1"/>
        <v>2022</v>
      </c>
      <c r="AA18" s="12">
        <f>'Above Baseline'!P30</f>
        <v>0</v>
      </c>
      <c r="AB18" s="12">
        <f>'Above Baseline'!P31</f>
        <v>0</v>
      </c>
      <c r="AC18" s="12">
        <f>'Above Baseline'!P32</f>
        <v>0</v>
      </c>
      <c r="AD18" s="12">
        <f>'Above Baseline'!P33</f>
        <v>0</v>
      </c>
      <c r="AE18" s="12">
        <f t="shared" si="0"/>
        <v>0</v>
      </c>
    </row>
    <row r="19" spans="1:31" ht="15.6" x14ac:dyDescent="0.35">
      <c r="A19" s="5">
        <v>3</v>
      </c>
      <c r="B19" s="3" t="s">
        <v>47</v>
      </c>
      <c r="C19" s="3" t="s">
        <v>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28">
        <f>$I$11*'Example Forest Carbon Yield'!AO5*0.2*44/12</f>
        <v>13.092200000000004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/>
      <c r="Z19" s="15">
        <f t="shared" si="1"/>
        <v>2021</v>
      </c>
      <c r="AA19" s="16">
        <f>'Above Baseline'!O30</f>
        <v>0</v>
      </c>
      <c r="AB19" s="16">
        <f>'Above Baseline'!O31</f>
        <v>0</v>
      </c>
      <c r="AC19" s="16">
        <f>'Above Baseline'!O32</f>
        <v>0</v>
      </c>
      <c r="AD19" s="16">
        <f>'Above Baseline'!O33</f>
        <v>0</v>
      </c>
      <c r="AE19" s="16">
        <f t="shared" si="0"/>
        <v>0</v>
      </c>
    </row>
    <row r="20" spans="1:31" ht="15.6" x14ac:dyDescent="0.35">
      <c r="A20" s="5">
        <v>5</v>
      </c>
      <c r="B20" s="3" t="s">
        <v>44</v>
      </c>
      <c r="C20" s="3" t="s">
        <v>2</v>
      </c>
      <c r="D20" s="28">
        <f>AVERAGE(D18:X18)+AVERAGE(D19:X19)</f>
        <v>123.15418412698412</v>
      </c>
      <c r="E20" s="28">
        <f>D20</f>
        <v>123.15418412698412</v>
      </c>
      <c r="F20" s="28">
        <f t="shared" ref="F20:X20" si="3">E20</f>
        <v>123.15418412698412</v>
      </c>
      <c r="G20" s="28">
        <f t="shared" si="3"/>
        <v>123.15418412698412</v>
      </c>
      <c r="H20" s="28">
        <f t="shared" si="3"/>
        <v>123.15418412698412</v>
      </c>
      <c r="I20" s="28">
        <f t="shared" si="3"/>
        <v>123.15418412698412</v>
      </c>
      <c r="J20" s="28">
        <f t="shared" si="3"/>
        <v>123.15418412698412</v>
      </c>
      <c r="K20" s="28">
        <f t="shared" si="3"/>
        <v>123.15418412698412</v>
      </c>
      <c r="L20" s="28">
        <f t="shared" si="3"/>
        <v>123.15418412698412</v>
      </c>
      <c r="M20" s="28">
        <f t="shared" si="3"/>
        <v>123.15418412698412</v>
      </c>
      <c r="N20" s="28">
        <f t="shared" si="3"/>
        <v>123.15418412698412</v>
      </c>
      <c r="O20" s="28">
        <f t="shared" si="3"/>
        <v>123.15418412698412</v>
      </c>
      <c r="P20" s="28">
        <f t="shared" si="3"/>
        <v>123.15418412698412</v>
      </c>
      <c r="Q20" s="28">
        <f t="shared" si="3"/>
        <v>123.15418412698412</v>
      </c>
      <c r="R20" s="28">
        <f t="shared" si="3"/>
        <v>123.15418412698412</v>
      </c>
      <c r="S20" s="28">
        <f t="shared" si="3"/>
        <v>123.15418412698412</v>
      </c>
      <c r="T20" s="28">
        <f t="shared" si="3"/>
        <v>123.15418412698412</v>
      </c>
      <c r="U20" s="28">
        <f t="shared" si="3"/>
        <v>123.15418412698412</v>
      </c>
      <c r="V20" s="28">
        <f t="shared" si="3"/>
        <v>123.15418412698412</v>
      </c>
      <c r="W20" s="28">
        <f t="shared" si="3"/>
        <v>123.15418412698412</v>
      </c>
      <c r="X20" s="28">
        <f t="shared" si="3"/>
        <v>123.15418412698412</v>
      </c>
      <c r="Y20" s="3"/>
      <c r="Z20" s="14">
        <f t="shared" si="1"/>
        <v>2020</v>
      </c>
      <c r="AA20" s="12">
        <f>'Above Baseline'!N30</f>
        <v>0</v>
      </c>
      <c r="AB20" s="12">
        <f>'Above Baseline'!N31</f>
        <v>0</v>
      </c>
      <c r="AC20" s="12">
        <f>'Above Baseline'!N32</f>
        <v>0</v>
      </c>
      <c r="AD20" s="12">
        <f>'Above Baseline'!N33</f>
        <v>0</v>
      </c>
      <c r="AE20" s="12">
        <f t="shared" si="0"/>
        <v>0</v>
      </c>
    </row>
    <row r="21" spans="1:31" x14ac:dyDescent="0.3">
      <c r="A21" s="5"/>
      <c r="B21" s="3" t="s">
        <v>43</v>
      </c>
      <c r="C21" s="3" t="s">
        <v>28</v>
      </c>
      <c r="D21" s="28">
        <f>IF(D18&gt;D20,1,0)</f>
        <v>1</v>
      </c>
      <c r="E21" s="28">
        <f>IF(SUM($D21:D21)=0,IF(E18&gt;E20,1,0),0)</f>
        <v>0</v>
      </c>
      <c r="F21" s="28">
        <f>IF(SUM($D21:E21)=0,IF(F18&gt;F20,1,0),0)</f>
        <v>0</v>
      </c>
      <c r="G21" s="28">
        <f>IF(SUM($D21:F21)=0,IF(G18&gt;G20,1,0),0)</f>
        <v>0</v>
      </c>
      <c r="H21" s="28">
        <f>IF(SUM($D21:G21)=0,IF(H18&gt;H20,1,0),0)</f>
        <v>0</v>
      </c>
      <c r="I21" s="28">
        <f>IF(SUM($D21:H21)=0,IF(I18&gt;I20,1,0),0)</f>
        <v>0</v>
      </c>
      <c r="J21" s="28">
        <f>IF(SUM($D21:I21)=0,IF(J18&gt;J20,1,0),0)</f>
        <v>0</v>
      </c>
      <c r="K21" s="28">
        <f>IF(SUM($D21:J21)=0,IF(K18&gt;K20,1,0),0)</f>
        <v>0</v>
      </c>
      <c r="L21" s="28">
        <f>IF(SUM($D21:K21)=0,IF(L18&gt;L20,1,0),0)</f>
        <v>0</v>
      </c>
      <c r="M21" s="28">
        <f>IF(SUM($D21:L21)=0,IF(M18&gt;M20,1,0),0)</f>
        <v>0</v>
      </c>
      <c r="N21" s="28">
        <f>IF(SUM($D21:M21)=0,IF(N18&gt;N20,1,0),0)</f>
        <v>0</v>
      </c>
      <c r="O21" s="28">
        <f>IF(SUM($D21:N21)=0,IF(O18&gt;O20,1,0),0)</f>
        <v>0</v>
      </c>
      <c r="P21" s="28">
        <f>IF(SUM($D21:O21)=0,IF(P18&gt;P20,1,0),0)</f>
        <v>0</v>
      </c>
      <c r="Q21" s="28">
        <f>IF(SUM($D21:P21)=0,IF(Q18&gt;Q20,1,0),0)</f>
        <v>0</v>
      </c>
      <c r="R21" s="28">
        <f>IF(SUM($D21:Q21)=0,IF(R18&gt;R20,1,0),0)</f>
        <v>0</v>
      </c>
      <c r="S21" s="28">
        <f>IF(SUM($D21:R21)=0,IF(S18&gt;S20,1,0),0)</f>
        <v>0</v>
      </c>
      <c r="T21" s="28">
        <f>IF(SUM($D21:S21)=0,IF(T18&gt;T20,1,0),0)</f>
        <v>0</v>
      </c>
      <c r="U21" s="28">
        <f>IF(SUM($D21:T21)=0,IF(U18&gt;U20,1,0),0)</f>
        <v>0</v>
      </c>
      <c r="V21" s="28">
        <f>IF(SUM($D21:U21)=0,IF(V18&gt;V20,1,0),0)</f>
        <v>0</v>
      </c>
      <c r="W21" s="28">
        <f>IF(SUM($D21:V21)=0,IF(W18&gt;W20,1,0),0)</f>
        <v>0</v>
      </c>
      <c r="X21" s="28">
        <f>IF(SUM($D21:W21)=0,IF(X18&gt;X20,1,0),0)</f>
        <v>0</v>
      </c>
      <c r="Y21" s="3"/>
      <c r="Z21" s="15">
        <f t="shared" si="1"/>
        <v>2019</v>
      </c>
      <c r="AA21" s="16">
        <f>'Above Baseline'!M30</f>
        <v>5.3295000000000172</v>
      </c>
      <c r="AB21" s="16">
        <f>'Above Baseline'!M31</f>
        <v>0</v>
      </c>
      <c r="AC21" s="16">
        <f>'Above Baseline'!M32</f>
        <v>0</v>
      </c>
      <c r="AD21" s="16">
        <f>'Above Baseline'!M33</f>
        <v>0</v>
      </c>
      <c r="AE21" s="16">
        <f t="shared" si="0"/>
        <v>5.3295000000000172</v>
      </c>
    </row>
    <row r="22" spans="1:31" ht="15.6" x14ac:dyDescent="0.35">
      <c r="A22" s="5" t="s">
        <v>39</v>
      </c>
      <c r="B22" s="29" t="s">
        <v>40</v>
      </c>
      <c r="C22" s="30" t="s">
        <v>22</v>
      </c>
      <c r="D22" s="31"/>
      <c r="E22" s="31">
        <f>IF(E21=1,(E20-(D18+D19)),IF(SUM($D21:E21)=1,0,(E18+E19)-(D18+D19)))</f>
        <v>0</v>
      </c>
      <c r="F22" s="31">
        <f>IF(F21=1,(F20-(E18+E19)),IF(SUM($D21:F21)=1,0,(F18+F19)-(E18+E19)))</f>
        <v>0</v>
      </c>
      <c r="G22" s="31">
        <f>IF(G21=1,(G20-(F18+F19)),IF(SUM($D21:G21)=1,0,(G18+G19)-(F18+F19)))</f>
        <v>0</v>
      </c>
      <c r="H22" s="31">
        <f>IF(H21=1,(H20-(G18+G19)),IF(SUM($D21:H21)=1,0,(H18+H19)-(G18+G19)))</f>
        <v>0</v>
      </c>
      <c r="I22" s="31">
        <f>IF(I21=1,(I20-(H18+H19)),IF(SUM($D21:I21)=1,0,(I18+I19)-(H18+H19)))</f>
        <v>0</v>
      </c>
      <c r="J22" s="31">
        <f>IF(J21=1,(J20-(I18+I19)),IF(SUM($D21:J21)=1,0,(J18+J19)-(I18+I19)))</f>
        <v>0</v>
      </c>
      <c r="K22" s="31">
        <f>IF(K21=1,(K20-(J18+J19)),IF(SUM($D21:K21)=1,0,(K18+K19)-(J18+J19)))</f>
        <v>0</v>
      </c>
      <c r="L22" s="31">
        <f>IF(L21=1,(L20-(K18+K19)),IF(SUM($D21:L21)=1,0,(L18+L19)-(K18+K19)))</f>
        <v>0</v>
      </c>
      <c r="M22" s="31">
        <f>IF(M21=1,(M20-(L18+L19)),IF(SUM($D21:M21)=1,0,(M18+M19)-(L18+L19)))</f>
        <v>0</v>
      </c>
      <c r="N22" s="31">
        <f>IF(N21=1,(N20-(M18+M19)),IF(SUM($D21:N21)=1,0,(N18+N19)-(M18+M19)))</f>
        <v>0</v>
      </c>
      <c r="O22" s="31">
        <f>IF(O21=1,(O20-(N18+N19)),IF(SUM($D21:O21)=1,0,(O18+O19)-(N18+N19)))</f>
        <v>0</v>
      </c>
      <c r="P22" s="31">
        <f>IF(P21=1,(P20-(O18+O19)),IF(SUM($D21:P21)=1,0,(P18+P19)-(O18+O19)))</f>
        <v>0</v>
      </c>
      <c r="Q22" s="31">
        <f>IF(Q21=1,(Q20-(P18+P19)),IF(SUM($D21:Q21)=1,0,(Q18+Q19)-(P18+P19)))</f>
        <v>0</v>
      </c>
      <c r="R22" s="31">
        <f>IF(R21=1,(R20-(Q18+Q19)),IF(SUM($D21:R21)=1,0,(R18+R19)-(Q18+Q19)))</f>
        <v>0</v>
      </c>
      <c r="S22" s="31">
        <f>IF(S21=1,(S20-(R18+R19)),IF(SUM($D21:S21)=1,0,(S18+S19)-(R18+R19)))</f>
        <v>0</v>
      </c>
      <c r="T22" s="31">
        <f>IF(T21=1,(T20-(S18+S19)),IF(SUM($D21:T21)=1,0,(T18+T19)-(S18+S19)))</f>
        <v>0</v>
      </c>
      <c r="U22" s="31">
        <f>IF(U21=1,(U20-(T18+T19)),IF(SUM($D21:U21)=1,0,(U18+U19)-(T18+T19)))</f>
        <v>0</v>
      </c>
      <c r="V22" s="31">
        <f>IF(V21=1,(V20-(U18+U19)),IF(SUM($D21:V21)=1,0,(V18+V19)-(U18+U19)))</f>
        <v>0</v>
      </c>
      <c r="W22" s="31">
        <f>IF(W21=1,(W20-(V18+V19)),IF(SUM($D21:W21)=1,0,(W18+W19)-(V18+V19)))</f>
        <v>0</v>
      </c>
      <c r="X22" s="31">
        <f>IF(X21=1,(X20-(W18+W19)),IF(SUM($D21:X21)=1,0,(X18+X19)-(W18+W19)))</f>
        <v>0</v>
      </c>
      <c r="Y22" s="3"/>
      <c r="Z22" s="14">
        <f t="shared" si="1"/>
        <v>2018</v>
      </c>
      <c r="AA22" s="12">
        <f>'Above Baseline'!L30</f>
        <v>5.6285441666666518</v>
      </c>
      <c r="AB22" s="12">
        <f>'Above Baseline'!L31</f>
        <v>0</v>
      </c>
      <c r="AC22" s="12">
        <f>'Above Baseline'!L32</f>
        <v>0</v>
      </c>
      <c r="AD22" s="12">
        <f>'Above Baseline'!L33</f>
        <v>0</v>
      </c>
      <c r="AE22" s="12">
        <f t="shared" si="0"/>
        <v>5.6285441666666518</v>
      </c>
    </row>
    <row r="23" spans="1:31" x14ac:dyDescent="0.3">
      <c r="A23" s="5"/>
      <c r="B23" s="3"/>
      <c r="C23" s="4" t="s">
        <v>30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15">
        <f t="shared" si="1"/>
        <v>2017</v>
      </c>
      <c r="AA23" s="16">
        <f>'Above Baseline'!K30</f>
        <v>5.4390508333333152</v>
      </c>
      <c r="AB23" s="16">
        <f>'Above Baseline'!K31</f>
        <v>0</v>
      </c>
      <c r="AC23" s="16">
        <f>'Above Baseline'!K32</f>
        <v>0</v>
      </c>
      <c r="AD23" s="16">
        <f>'Above Baseline'!K33</f>
        <v>0</v>
      </c>
      <c r="AE23" s="16">
        <f t="shared" si="0"/>
        <v>5.4390508333333152</v>
      </c>
    </row>
    <row r="24" spans="1:31" ht="15.6" x14ac:dyDescent="0.35">
      <c r="A24" s="5">
        <v>11</v>
      </c>
      <c r="B24" s="3" t="s">
        <v>45</v>
      </c>
      <c r="C24" s="3" t="s">
        <v>16</v>
      </c>
      <c r="D24" s="28">
        <f>($I$11*'Example Forest Carbon Yield'!AK4+$I$12*'Example Forest Carbon Yield'!G4+$I$13*'Example Forest Carbon Yield'!V4)*44/12</f>
        <v>129.85499999999999</v>
      </c>
      <c r="E24" s="28">
        <f>($I$11*'Example Forest Carbon Yield'!AL4+$I$12*'Example Forest Carbon Yield'!H4+$I$13*'Example Forest Carbon Yield'!W4)*44/12</f>
        <v>135.65933333333331</v>
      </c>
      <c r="F24" s="28">
        <f>($I$11*'Example Forest Carbon Yield'!AM4+$I$12*'Example Forest Carbon Yield'!I4+$I$13*'Example Forest Carbon Yield'!X4)*44/12</f>
        <v>141.21799999999999</v>
      </c>
      <c r="G24" s="28">
        <f>($I$11*'Example Forest Carbon Yield'!AN4+$I$12*'Example Forest Carbon Yield'!J4+$I$13*'Example Forest Carbon Yield'!Y4)*44/12</f>
        <v>146.53100000000001</v>
      </c>
      <c r="H24" s="28">
        <f>($I$11*'Example Forest Carbon Yield'!AO4+$I$12*'Example Forest Carbon Yield'!K4+$I$13*'Example Forest Carbon Yield'!Z4)*44/12</f>
        <v>151.83299999999997</v>
      </c>
      <c r="I24" s="28">
        <f>($I$11*'Example Forest Carbon Yield'!AP4+$I$12*'Example Forest Carbon Yield'!L4+$I$13*'Example Forest Carbon Yield'!AA4)*44/12</f>
        <v>157.49433333333332</v>
      </c>
      <c r="J24" s="28">
        <f>($I$11*'Example Forest Carbon Yield'!AQ4+$I$12*'Example Forest Carbon Yield'!M4+$I$13*'Example Forest Carbon Yield'!AB4)*44/12</f>
        <v>163.14833333333334</v>
      </c>
      <c r="K24" s="28">
        <f>($I$11*'Example Forest Carbon Yield'!AR4+$I$12*'Example Forest Carbon Yield'!N4+$I$13*'Example Forest Carbon Yield'!AC4)*44/12</f>
        <v>169.88399999999999</v>
      </c>
      <c r="L24" s="28">
        <f>($I$11*'Example Forest Carbon Yield'!AS4+$I$12*'Example Forest Carbon Yield'!O4+$I$13*'Example Forest Carbon Yield'!AD4)*44/12</f>
        <v>176.8543333333333</v>
      </c>
      <c r="M24" s="28">
        <f>($I$11*'Example Forest Carbon Yield'!AT4+$I$12*'Example Forest Carbon Yield'!P4+$I$13*'Example Forest Carbon Yield'!AE4)*44/12</f>
        <v>183.45433333333332</v>
      </c>
      <c r="N24" s="28">
        <f>($I$11*'Example Forest Carbon Yield'!C4+$I$12*'Example Forest Carbon Yield'!Q4+$I$13*'Example Forest Carbon Yield'!AF4)*44/12</f>
        <v>93.012333333333302</v>
      </c>
      <c r="O24" s="28">
        <f>($I$11*'Example Forest Carbon Yield'!D4+$I$12*'Example Forest Carbon Yield'!R4+$I$13*'Example Forest Carbon Yield'!AG4)*44/12</f>
        <v>98.757999999999981</v>
      </c>
      <c r="P24" s="28">
        <f>($I$11*'Example Forest Carbon Yield'!E4+$I$12*'Example Forest Carbon Yield'!S4+$I$13*'Example Forest Carbon Yield'!AH4)*44/12</f>
        <v>111.15866666666665</v>
      </c>
      <c r="Q24" s="28">
        <f>($I$11*'Example Forest Carbon Yield'!F4+$I$12*'Example Forest Carbon Yield'!T4+$I$13*'Example Forest Carbon Yield'!AI4)*44/12</f>
        <v>119.07499999999997</v>
      </c>
      <c r="R24" s="28">
        <f>($I$11*'Example Forest Carbon Yield'!G4+$I$12*'Example Forest Carbon Yield'!U4+$I$13*'Example Forest Carbon Yield'!AJ4)*44/12</f>
        <v>125.29733333333331</v>
      </c>
      <c r="S24" s="28">
        <f>($I$11*'Example Forest Carbon Yield'!H4+$I$12*'Example Forest Carbon Yield'!V4+$I$13*'Example Forest Carbon Yield'!AK4)*44/12</f>
        <v>131.39133333333334</v>
      </c>
      <c r="T24" s="28">
        <f>($I$11*'Example Forest Carbon Yield'!I4+$I$12*'Example Forest Carbon Yield'!W4+$I$13*'Example Forest Carbon Yield'!AL4)*44/12</f>
        <v>137.00133333333329</v>
      </c>
      <c r="U24" s="28">
        <f>($I$11*'Example Forest Carbon Yield'!J4+$I$12*'Example Forest Carbon Yield'!X4+$I$13*'Example Forest Carbon Yield'!AM4)*44/12</f>
        <v>142.61133333333333</v>
      </c>
      <c r="V24" s="28">
        <f>($I$11*'Example Forest Carbon Yield'!K4+$I$12*'Example Forest Carbon Yield'!Y4+$I$13*'Example Forest Carbon Yield'!AN4)*44/12</f>
        <v>148.09299999999999</v>
      </c>
      <c r="W24" s="28">
        <f>($I$11*'Example Forest Carbon Yield'!L4+$I$12*'Example Forest Carbon Yield'!Z4+$I$13*'Example Forest Carbon Yield'!AO4)*44/12</f>
        <v>153.33633333333333</v>
      </c>
      <c r="X24" s="28">
        <f>($I$11*'Example Forest Carbon Yield'!M4+$I$12*'Example Forest Carbon Yield'!AA4+$I$13*'Example Forest Carbon Yield'!AP4)*44/12</f>
        <v>159.80433333333335</v>
      </c>
      <c r="Y24" s="3"/>
      <c r="Z24" s="14">
        <f t="shared" si="1"/>
        <v>2016</v>
      </c>
      <c r="AA24" s="12">
        <f>'Above Baseline'!J30</f>
        <v>4.5656050000000201</v>
      </c>
      <c r="AB24" s="12">
        <f>'Above Baseline'!J31</f>
        <v>0</v>
      </c>
      <c r="AC24" s="12">
        <f>'Above Baseline'!J32</f>
        <v>0</v>
      </c>
      <c r="AD24" s="12">
        <f>'Above Baseline'!J33</f>
        <v>0</v>
      </c>
      <c r="AE24" s="12">
        <f t="shared" si="0"/>
        <v>4.5656050000000201</v>
      </c>
    </row>
    <row r="25" spans="1:31" ht="15.6" x14ac:dyDescent="0.35">
      <c r="A25" s="5">
        <v>14</v>
      </c>
      <c r="B25" s="3" t="s">
        <v>38</v>
      </c>
      <c r="C25" s="3" t="s">
        <v>17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28">
        <f>$I$11*'Example Forest Carbon Yield'!AT5*0.2*44/12</f>
        <v>14.713600000000001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/>
      <c r="Z25" s="15">
        <f t="shared" si="1"/>
        <v>2015</v>
      </c>
      <c r="AA25" s="16">
        <f>'Above Baseline'!I30</f>
        <v>4.5715266666666761</v>
      </c>
      <c r="AB25" s="16">
        <f>'Above Baseline'!I31</f>
        <v>0</v>
      </c>
      <c r="AC25" s="16">
        <f>'Above Baseline'!I32</f>
        <v>0</v>
      </c>
      <c r="AD25" s="16">
        <f>'Above Baseline'!I33</f>
        <v>0</v>
      </c>
      <c r="AE25" s="16">
        <f t="shared" si="0"/>
        <v>4.5715266666666761</v>
      </c>
    </row>
    <row r="26" spans="1:31" ht="15.6" x14ac:dyDescent="0.35">
      <c r="A26" s="5">
        <v>14</v>
      </c>
      <c r="B26" s="29" t="s">
        <v>37</v>
      </c>
      <c r="C26" s="30" t="s">
        <v>21</v>
      </c>
      <c r="D26" s="30"/>
      <c r="E26" s="31">
        <f>(E24+E25)-(D24+D25)</f>
        <v>5.804333333333318</v>
      </c>
      <c r="F26" s="31">
        <f t="shared" ref="F26:X26" si="4">(F24+F25)-(E24+E25)</f>
        <v>5.5586666666666815</v>
      </c>
      <c r="G26" s="31">
        <f t="shared" si="4"/>
        <v>5.3130000000000166</v>
      </c>
      <c r="H26" s="31">
        <f t="shared" si="4"/>
        <v>5.3019999999999641</v>
      </c>
      <c r="I26" s="31">
        <f t="shared" si="4"/>
        <v>5.6613333333333458</v>
      </c>
      <c r="J26" s="31">
        <f t="shared" si="4"/>
        <v>5.6540000000000248</v>
      </c>
      <c r="K26" s="31">
        <f t="shared" si="4"/>
        <v>6.7356666666666456</v>
      </c>
      <c r="L26" s="31">
        <f t="shared" si="4"/>
        <v>6.9703333333333148</v>
      </c>
      <c r="M26" s="31">
        <f t="shared" si="4"/>
        <v>6.6000000000000227</v>
      </c>
      <c r="N26" s="31">
        <f t="shared" si="4"/>
        <v>-75.728400000000022</v>
      </c>
      <c r="O26" s="31">
        <f t="shared" si="4"/>
        <v>-8.9679333333333204</v>
      </c>
      <c r="P26" s="31">
        <f t="shared" si="4"/>
        <v>12.400666666666666</v>
      </c>
      <c r="Q26" s="31">
        <f t="shared" si="4"/>
        <v>7.916333333333327</v>
      </c>
      <c r="R26" s="31">
        <f t="shared" si="4"/>
        <v>6.2223333333333386</v>
      </c>
      <c r="S26" s="31">
        <f t="shared" si="4"/>
        <v>6.0940000000000225</v>
      </c>
      <c r="T26" s="31">
        <f t="shared" si="4"/>
        <v>5.6099999999999568</v>
      </c>
      <c r="U26" s="31">
        <f t="shared" si="4"/>
        <v>5.6100000000000421</v>
      </c>
      <c r="V26" s="31">
        <f t="shared" si="4"/>
        <v>5.4816666666666549</v>
      </c>
      <c r="W26" s="31">
        <f t="shared" si="4"/>
        <v>5.2433333333333394</v>
      </c>
      <c r="X26" s="31">
        <f t="shared" si="4"/>
        <v>6.4680000000000177</v>
      </c>
      <c r="Y26" s="3"/>
      <c r="Z26" s="14">
        <f t="shared" si="1"/>
        <v>2014</v>
      </c>
      <c r="AA26" s="12">
        <f>'Above Baseline'!H30</f>
        <v>4.2813649999999708</v>
      </c>
      <c r="AB26" s="12">
        <f>'Above Baseline'!H31</f>
        <v>0</v>
      </c>
      <c r="AC26" s="12">
        <f>'Above Baseline'!H32</f>
        <v>0</v>
      </c>
      <c r="AD26" s="12">
        <f>'Above Baseline'!H33</f>
        <v>0</v>
      </c>
      <c r="AE26" s="12">
        <f t="shared" si="0"/>
        <v>4.2813649999999708</v>
      </c>
    </row>
    <row r="27" spans="1:31" x14ac:dyDescent="0.3">
      <c r="A27" s="3"/>
      <c r="B27" s="3"/>
      <c r="C27" s="4" t="s">
        <v>31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15">
        <f t="shared" si="1"/>
        <v>2013</v>
      </c>
      <c r="AA27" s="16">
        <f>'Above Baseline'!G30</f>
        <v>4.2902475000000129</v>
      </c>
      <c r="AB27" s="16">
        <f>'Above Baseline'!G31</f>
        <v>0</v>
      </c>
      <c r="AC27" s="16">
        <f>'Above Baseline'!G32</f>
        <v>0</v>
      </c>
      <c r="AD27" s="16">
        <f>'Above Baseline'!G33</f>
        <v>0</v>
      </c>
      <c r="AE27" s="16">
        <f t="shared" si="0"/>
        <v>4.2902475000000129</v>
      </c>
    </row>
    <row r="28" spans="1:31" ht="15.6" x14ac:dyDescent="0.35">
      <c r="A28" s="5">
        <v>20</v>
      </c>
      <c r="B28" s="3" t="s">
        <v>82</v>
      </c>
      <c r="C28" s="3" t="s">
        <v>85</v>
      </c>
      <c r="D28" s="28">
        <f>IF(D24&gt;D20,(D24-D20)*(1-$D11)*(1-$D12)*(1-$D13),0)</f>
        <v>5.4109088174603137</v>
      </c>
      <c r="E28" s="28">
        <f t="shared" ref="E28:X28" si="5">(E26-E22)*(1-$D11)*(1-$D12)*(1-$D13)</f>
        <v>4.6869991666666539</v>
      </c>
      <c r="F28" s="28">
        <f t="shared" si="5"/>
        <v>4.4886233333333454</v>
      </c>
      <c r="G28" s="28">
        <f t="shared" si="5"/>
        <v>4.2902475000000129</v>
      </c>
      <c r="H28" s="28">
        <f t="shared" si="5"/>
        <v>4.2813649999999708</v>
      </c>
      <c r="I28" s="28">
        <f t="shared" si="5"/>
        <v>4.5715266666666761</v>
      </c>
      <c r="J28" s="28">
        <f t="shared" si="5"/>
        <v>4.5656050000000201</v>
      </c>
      <c r="K28" s="28">
        <f t="shared" si="5"/>
        <v>5.4390508333333152</v>
      </c>
      <c r="L28" s="28">
        <f t="shared" si="5"/>
        <v>5.6285441666666518</v>
      </c>
      <c r="M28" s="28">
        <f t="shared" si="5"/>
        <v>5.3295000000000172</v>
      </c>
      <c r="N28" s="28">
        <f t="shared" si="5"/>
        <v>-61.150683000000008</v>
      </c>
      <c r="O28" s="28">
        <f t="shared" si="5"/>
        <v>-7.2416061666666565</v>
      </c>
      <c r="P28" s="28">
        <f t="shared" si="5"/>
        <v>10.013538333333333</v>
      </c>
      <c r="Q28" s="28">
        <f t="shared" si="5"/>
        <v>6.3924391666666613</v>
      </c>
      <c r="R28" s="28">
        <f t="shared" si="5"/>
        <v>5.0245341666666707</v>
      </c>
      <c r="S28" s="28">
        <f t="shared" si="5"/>
        <v>4.9209050000000181</v>
      </c>
      <c r="T28" s="28">
        <f t="shared" si="5"/>
        <v>4.5300749999999645</v>
      </c>
      <c r="U28" s="28">
        <f t="shared" si="5"/>
        <v>4.5300750000000338</v>
      </c>
      <c r="V28" s="28">
        <f t="shared" si="5"/>
        <v>4.4264458333333243</v>
      </c>
      <c r="W28" s="28">
        <f t="shared" si="5"/>
        <v>4.2339916666666708</v>
      </c>
      <c r="X28" s="28">
        <f t="shared" si="5"/>
        <v>5.2229100000000139</v>
      </c>
      <c r="Y28" s="3"/>
      <c r="Z28" s="14">
        <f t="shared" si="1"/>
        <v>2012</v>
      </c>
      <c r="AA28" s="12">
        <f>'Above Baseline'!F30</f>
        <v>4.4886233333333454</v>
      </c>
      <c r="AB28" s="12">
        <f>'Above Baseline'!F31</f>
        <v>0</v>
      </c>
      <c r="AC28" s="12">
        <f>'Above Baseline'!F32</f>
        <v>0</v>
      </c>
      <c r="AD28" s="12">
        <f>'Above Baseline'!F33</f>
        <v>0</v>
      </c>
      <c r="AE28" s="12">
        <f t="shared" si="0"/>
        <v>4.4886233333333454</v>
      </c>
    </row>
    <row r="29" spans="1:31" ht="15.6" x14ac:dyDescent="0.35">
      <c r="A29" s="5">
        <v>21</v>
      </c>
      <c r="B29" s="3" t="s">
        <v>83</v>
      </c>
      <c r="C29" s="3" t="s">
        <v>84</v>
      </c>
      <c r="D29" s="28">
        <f>IF(D28&lt;0,D28,0)</f>
        <v>0</v>
      </c>
      <c r="E29" s="28">
        <f t="shared" ref="E29:N29" si="6">IF(E28+D29&lt;0,E28+D29,0)</f>
        <v>0</v>
      </c>
      <c r="F29" s="28">
        <f t="shared" si="6"/>
        <v>0</v>
      </c>
      <c r="G29" s="28">
        <f t="shared" si="6"/>
        <v>0</v>
      </c>
      <c r="H29" s="28">
        <f t="shared" si="6"/>
        <v>0</v>
      </c>
      <c r="I29" s="28">
        <f t="shared" si="6"/>
        <v>0</v>
      </c>
      <c r="J29" s="28">
        <f t="shared" si="6"/>
        <v>0</v>
      </c>
      <c r="K29" s="28">
        <f t="shared" si="6"/>
        <v>0</v>
      </c>
      <c r="L29" s="28">
        <f t="shared" si="6"/>
        <v>0</v>
      </c>
      <c r="M29" s="28">
        <f t="shared" si="6"/>
        <v>0</v>
      </c>
      <c r="N29" s="28">
        <f t="shared" si="6"/>
        <v>-61.150683000000008</v>
      </c>
      <c r="O29" s="28">
        <f>IF(O28+N29&lt;0,O28+N29,0)</f>
        <v>-68.392289166666671</v>
      </c>
      <c r="P29" s="28">
        <f t="shared" ref="P29:V29" si="7">IF(P28+O29&lt;0,P28+O29,0)</f>
        <v>-58.378750833333342</v>
      </c>
      <c r="Q29" s="28">
        <f t="shared" si="7"/>
        <v>-51.98631166666668</v>
      </c>
      <c r="R29" s="28">
        <f t="shared" si="7"/>
        <v>-46.961777500000011</v>
      </c>
      <c r="S29" s="28">
        <f t="shared" si="7"/>
        <v>-42.040872499999992</v>
      </c>
      <c r="T29" s="28">
        <f t="shared" si="7"/>
        <v>-37.510797500000024</v>
      </c>
      <c r="U29" s="28">
        <f t="shared" si="7"/>
        <v>-32.980722499999992</v>
      </c>
      <c r="V29" s="28">
        <f t="shared" si="7"/>
        <v>-28.554276666666667</v>
      </c>
      <c r="W29" s="28">
        <f>IF(W28+V29&lt;0,W28+V29,0)</f>
        <v>-24.320284999999995</v>
      </c>
      <c r="X29" s="28">
        <f>IF(X28+W29&lt;0,X28+W29,0)</f>
        <v>-19.097374999999982</v>
      </c>
      <c r="Y29" s="3"/>
      <c r="Z29" s="15">
        <f t="shared" si="1"/>
        <v>2011</v>
      </c>
      <c r="AA29" s="16">
        <f>'Above Baseline'!E30</f>
        <v>4.6869991666666539</v>
      </c>
      <c r="AB29" s="16">
        <f>'Above Baseline'!E31</f>
        <v>0</v>
      </c>
      <c r="AC29" s="16">
        <f>'Above Baseline'!E32</f>
        <v>0</v>
      </c>
      <c r="AD29" s="16">
        <f>'Above Baseline'!E33</f>
        <v>0</v>
      </c>
      <c r="AE29" s="16">
        <f t="shared" si="0"/>
        <v>4.6869991666666539</v>
      </c>
    </row>
    <row r="30" spans="1:31" ht="15" x14ac:dyDescent="0.35">
      <c r="A30" s="5">
        <v>22</v>
      </c>
      <c r="B30" s="32" t="s">
        <v>36</v>
      </c>
      <c r="C30" s="3" t="s">
        <v>86</v>
      </c>
      <c r="D30" s="28">
        <f>IF(D28&gt;0,D28,0)</f>
        <v>5.4109088174603137</v>
      </c>
      <c r="E30" s="28">
        <f t="shared" ref="E30:W30" si="8">IF(E28+D29&gt;0,E28+D29,0)</f>
        <v>4.6869991666666539</v>
      </c>
      <c r="F30" s="28">
        <f t="shared" si="8"/>
        <v>4.4886233333333454</v>
      </c>
      <c r="G30" s="28">
        <f t="shared" si="8"/>
        <v>4.2902475000000129</v>
      </c>
      <c r="H30" s="28">
        <f t="shared" si="8"/>
        <v>4.2813649999999708</v>
      </c>
      <c r="I30" s="28">
        <f t="shared" si="8"/>
        <v>4.5715266666666761</v>
      </c>
      <c r="J30" s="28">
        <f t="shared" si="8"/>
        <v>4.5656050000000201</v>
      </c>
      <c r="K30" s="28">
        <f t="shared" si="8"/>
        <v>5.4390508333333152</v>
      </c>
      <c r="L30" s="28">
        <f t="shared" si="8"/>
        <v>5.6285441666666518</v>
      </c>
      <c r="M30" s="28">
        <f t="shared" si="8"/>
        <v>5.3295000000000172</v>
      </c>
      <c r="N30" s="28">
        <f t="shared" si="8"/>
        <v>0</v>
      </c>
      <c r="O30" s="28">
        <f t="shared" si="8"/>
        <v>0</v>
      </c>
      <c r="P30" s="28">
        <f t="shared" si="8"/>
        <v>0</v>
      </c>
      <c r="Q30" s="28">
        <f t="shared" si="8"/>
        <v>0</v>
      </c>
      <c r="R30" s="28">
        <f t="shared" si="8"/>
        <v>0</v>
      </c>
      <c r="S30" s="28">
        <f t="shared" si="8"/>
        <v>0</v>
      </c>
      <c r="T30" s="28">
        <f t="shared" si="8"/>
        <v>0</v>
      </c>
      <c r="U30" s="28">
        <f t="shared" si="8"/>
        <v>0</v>
      </c>
      <c r="V30" s="28">
        <f t="shared" si="8"/>
        <v>0</v>
      </c>
      <c r="W30" s="28">
        <f t="shared" si="8"/>
        <v>0</v>
      </c>
      <c r="X30" s="28">
        <f>IF(X28+W29&gt;0,X28+W29,X29)</f>
        <v>-19.097374999999982</v>
      </c>
      <c r="Y30" s="3"/>
      <c r="Z30" s="14">
        <f t="shared" si="1"/>
        <v>2010</v>
      </c>
      <c r="AA30" s="12">
        <f>'Above Baseline'!D30</f>
        <v>5.4109088174603137</v>
      </c>
      <c r="AB30" s="12">
        <f>'Above Baseline'!D31</f>
        <v>0</v>
      </c>
      <c r="AC30" s="12">
        <f>'Above Baseline'!D32</f>
        <v>0</v>
      </c>
      <c r="AD30" s="12">
        <f>'Above Baseline'!D33</f>
        <v>0</v>
      </c>
      <c r="AE30" s="12">
        <f>AA30+AB30+AC30+AD30</f>
        <v>5.4109088174603137</v>
      </c>
    </row>
    <row r="31" spans="1:31" ht="15.6" x14ac:dyDescent="0.35">
      <c r="A31" s="5">
        <v>24</v>
      </c>
      <c r="B31" s="3" t="s">
        <v>79</v>
      </c>
      <c r="C31" s="3" t="s">
        <v>67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3"/>
      <c r="Z31" s="22" t="s">
        <v>3</v>
      </c>
      <c r="AA31" s="23">
        <f>SUM(AA10:AA30)</f>
        <v>29.594995484126994</v>
      </c>
      <c r="AB31" s="24">
        <f>SUM(AB10:AB30)</f>
        <v>0</v>
      </c>
      <c r="AC31" s="24">
        <f>SUM(AC10:AC30)</f>
        <v>0</v>
      </c>
      <c r="AD31" s="24">
        <f>SUM(AD10:AD30)</f>
        <v>0</v>
      </c>
      <c r="AE31" s="24">
        <f>SUM(AE10:AE30)</f>
        <v>29.594995484126994</v>
      </c>
    </row>
    <row r="32" spans="1:31" ht="15.6" x14ac:dyDescent="0.35">
      <c r="A32" s="5">
        <v>24</v>
      </c>
      <c r="B32" s="3" t="s">
        <v>78</v>
      </c>
      <c r="C32" s="3" t="s">
        <v>66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3"/>
    </row>
    <row r="33" spans="1:29" ht="15.6" x14ac:dyDescent="0.35">
      <c r="A33" s="5">
        <v>24</v>
      </c>
      <c r="B33" s="3" t="s">
        <v>61</v>
      </c>
      <c r="C33" s="3" t="s">
        <v>62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3"/>
    </row>
    <row r="34" spans="1:29" s="8" customFormat="1" ht="15.6" x14ac:dyDescent="0.35">
      <c r="A34" s="33">
        <v>24</v>
      </c>
      <c r="B34" s="32" t="s">
        <v>88</v>
      </c>
      <c r="C34" s="32" t="s">
        <v>87</v>
      </c>
      <c r="D34" s="34">
        <f>D30+D31-D32-D33</f>
        <v>5.4109088174603137</v>
      </c>
      <c r="E34" s="34">
        <f t="shared" ref="E34:X34" si="9">E30+E31-E32-E33</f>
        <v>4.6869991666666539</v>
      </c>
      <c r="F34" s="34">
        <f t="shared" si="9"/>
        <v>4.4886233333333454</v>
      </c>
      <c r="G34" s="34">
        <f t="shared" si="9"/>
        <v>4.2902475000000129</v>
      </c>
      <c r="H34" s="34">
        <f t="shared" si="9"/>
        <v>4.2813649999999708</v>
      </c>
      <c r="I34" s="34">
        <f t="shared" si="9"/>
        <v>4.5715266666666761</v>
      </c>
      <c r="J34" s="34">
        <f t="shared" si="9"/>
        <v>4.5656050000000201</v>
      </c>
      <c r="K34" s="34">
        <f t="shared" si="9"/>
        <v>5.4390508333333152</v>
      </c>
      <c r="L34" s="34">
        <f t="shared" si="9"/>
        <v>5.6285441666666518</v>
      </c>
      <c r="M34" s="34">
        <f t="shared" si="9"/>
        <v>5.3295000000000172</v>
      </c>
      <c r="N34" s="34">
        <f t="shared" si="9"/>
        <v>0</v>
      </c>
      <c r="O34" s="34">
        <f t="shared" si="9"/>
        <v>0</v>
      </c>
      <c r="P34" s="34">
        <f t="shared" si="9"/>
        <v>0</v>
      </c>
      <c r="Q34" s="34">
        <f t="shared" si="9"/>
        <v>0</v>
      </c>
      <c r="R34" s="34">
        <f t="shared" si="9"/>
        <v>0</v>
      </c>
      <c r="S34" s="34">
        <f t="shared" si="9"/>
        <v>0</v>
      </c>
      <c r="T34" s="34">
        <f t="shared" si="9"/>
        <v>0</v>
      </c>
      <c r="U34" s="34">
        <f t="shared" si="9"/>
        <v>0</v>
      </c>
      <c r="V34" s="34">
        <f t="shared" si="9"/>
        <v>0</v>
      </c>
      <c r="W34" s="34">
        <f t="shared" si="9"/>
        <v>0</v>
      </c>
      <c r="X34" s="34">
        <f t="shared" si="9"/>
        <v>-19.097374999999982</v>
      </c>
      <c r="Y34" s="32"/>
    </row>
    <row r="35" spans="1:29" x14ac:dyDescent="0.3">
      <c r="A35" s="3"/>
      <c r="B35" s="3"/>
      <c r="C35" s="30" t="s">
        <v>69</v>
      </c>
      <c r="D35" s="30"/>
      <c r="E35" s="30"/>
      <c r="F35" s="30"/>
      <c r="G35" s="30"/>
      <c r="H35" s="30"/>
      <c r="I35" s="35" t="s">
        <v>68</v>
      </c>
      <c r="J35" s="30"/>
      <c r="K35" s="30"/>
      <c r="L35" s="30"/>
      <c r="M35" s="30"/>
      <c r="N35" s="35" t="s">
        <v>68</v>
      </c>
      <c r="O35" s="30"/>
      <c r="P35" s="30"/>
      <c r="Q35" s="30"/>
      <c r="R35" s="30"/>
      <c r="S35" s="35" t="s">
        <v>68</v>
      </c>
      <c r="T35" s="30"/>
      <c r="U35" s="30"/>
      <c r="V35" s="30"/>
      <c r="W35" s="30"/>
      <c r="X35" s="35" t="s">
        <v>68</v>
      </c>
      <c r="Y35" s="3"/>
    </row>
    <row r="36" spans="1:29" ht="15.6" x14ac:dyDescent="0.35">
      <c r="A36" s="33">
        <v>25</v>
      </c>
      <c r="B36" s="32" t="s">
        <v>89</v>
      </c>
      <c r="C36" s="32" t="s">
        <v>90</v>
      </c>
      <c r="D36" s="28">
        <f>IF(D34&gt;0,D34,0)</f>
        <v>5.4109088174603137</v>
      </c>
      <c r="E36" s="28">
        <f>E34+D36</f>
        <v>10.097907984126968</v>
      </c>
      <c r="F36" s="28">
        <f t="shared" ref="F36:X36" si="10">F34+E36</f>
        <v>14.586531317460313</v>
      </c>
      <c r="G36" s="28">
        <f t="shared" si="10"/>
        <v>18.876778817460327</v>
      </c>
      <c r="H36" s="28">
        <f t="shared" si="10"/>
        <v>23.158143817460299</v>
      </c>
      <c r="I36" s="28">
        <f t="shared" si="10"/>
        <v>27.729670484126977</v>
      </c>
      <c r="J36" s="28">
        <f t="shared" si="10"/>
        <v>32.295275484126996</v>
      </c>
      <c r="K36" s="28">
        <f t="shared" si="10"/>
        <v>37.734326317460315</v>
      </c>
      <c r="L36" s="28">
        <f t="shared" si="10"/>
        <v>43.362870484126965</v>
      </c>
      <c r="M36" s="28">
        <f t="shared" si="10"/>
        <v>48.692370484126982</v>
      </c>
      <c r="N36" s="28">
        <f t="shared" si="10"/>
        <v>48.692370484126982</v>
      </c>
      <c r="O36" s="28">
        <f t="shared" si="10"/>
        <v>48.692370484126982</v>
      </c>
      <c r="P36" s="28">
        <f t="shared" si="10"/>
        <v>48.692370484126982</v>
      </c>
      <c r="Q36" s="28">
        <f t="shared" si="10"/>
        <v>48.692370484126982</v>
      </c>
      <c r="R36" s="28">
        <f t="shared" si="10"/>
        <v>48.692370484126982</v>
      </c>
      <c r="S36" s="28">
        <f t="shared" si="10"/>
        <v>48.692370484126982</v>
      </c>
      <c r="T36" s="28">
        <f t="shared" si="10"/>
        <v>48.692370484126982</v>
      </c>
      <c r="U36" s="28">
        <f t="shared" si="10"/>
        <v>48.692370484126982</v>
      </c>
      <c r="V36" s="28">
        <f t="shared" si="10"/>
        <v>48.692370484126982</v>
      </c>
      <c r="W36" s="28">
        <f t="shared" si="10"/>
        <v>48.692370484126982</v>
      </c>
      <c r="X36" s="28">
        <f t="shared" si="10"/>
        <v>29.594995484127001</v>
      </c>
      <c r="Y36" s="3"/>
    </row>
    <row r="37" spans="1:29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9" x14ac:dyDescent="0.3">
      <c r="A38" s="3"/>
      <c r="B38" s="3"/>
      <c r="C38" s="3" t="s">
        <v>59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9" x14ac:dyDescent="0.3">
      <c r="A39" s="3"/>
      <c r="B39" s="3"/>
      <c r="C39" s="3"/>
      <c r="D39" s="3"/>
      <c r="E39" s="3" t="s">
        <v>59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9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9" x14ac:dyDescent="0.3">
      <c r="A41" s="3"/>
      <c r="B41" s="3"/>
      <c r="C41" s="3" t="s">
        <v>59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9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9" x14ac:dyDescent="0.3">
      <c r="Z43" s="1"/>
    </row>
    <row r="45" spans="1:29" x14ac:dyDescent="0.3">
      <c r="D45" s="1">
        <f>D30+D31+D32+D33</f>
        <v>5.4109088174603137</v>
      </c>
      <c r="E45" s="1">
        <f>E30+E31+E32+E33</f>
        <v>4.6869991666666539</v>
      </c>
      <c r="F45" s="1">
        <f t="shared" ref="F45:X45" si="11">F30+F31+F32+F33</f>
        <v>4.4886233333333454</v>
      </c>
      <c r="G45" s="1">
        <f t="shared" si="11"/>
        <v>4.2902475000000129</v>
      </c>
      <c r="H45" s="1">
        <f t="shared" si="11"/>
        <v>4.2813649999999708</v>
      </c>
      <c r="I45" s="1">
        <f t="shared" si="11"/>
        <v>4.5715266666666761</v>
      </c>
      <c r="J45" s="1">
        <f t="shared" si="11"/>
        <v>4.5656050000000201</v>
      </c>
      <c r="K45" s="1">
        <f t="shared" si="11"/>
        <v>5.4390508333333152</v>
      </c>
      <c r="L45" s="1">
        <f t="shared" si="11"/>
        <v>5.6285441666666518</v>
      </c>
      <c r="M45" s="1">
        <f t="shared" si="11"/>
        <v>5.3295000000000172</v>
      </c>
      <c r="N45" s="1">
        <f t="shared" si="11"/>
        <v>0</v>
      </c>
      <c r="O45" s="1">
        <f t="shared" si="11"/>
        <v>0</v>
      </c>
      <c r="P45" s="1">
        <f t="shared" si="11"/>
        <v>0</v>
      </c>
      <c r="Q45" s="1">
        <f t="shared" si="11"/>
        <v>0</v>
      </c>
      <c r="R45" s="1">
        <f t="shared" si="11"/>
        <v>0</v>
      </c>
      <c r="S45" s="1">
        <f t="shared" si="11"/>
        <v>0</v>
      </c>
      <c r="T45" s="1">
        <f t="shared" si="11"/>
        <v>0</v>
      </c>
      <c r="U45" s="1">
        <f t="shared" si="11"/>
        <v>0</v>
      </c>
      <c r="V45" s="1">
        <f t="shared" si="11"/>
        <v>0</v>
      </c>
      <c r="W45" s="1">
        <f t="shared" si="11"/>
        <v>0</v>
      </c>
      <c r="X45" s="1">
        <f t="shared" si="11"/>
        <v>-19.097374999999982</v>
      </c>
    </row>
    <row r="46" spans="1:29" x14ac:dyDescent="0.3">
      <c r="D46" s="1">
        <f>D45</f>
        <v>5.4109088174603137</v>
      </c>
      <c r="E46" s="1">
        <f>E45+D46</f>
        <v>10.097907984126968</v>
      </c>
      <c r="F46" s="1">
        <f t="shared" ref="F46:X46" si="12">F45+E46</f>
        <v>14.586531317460313</v>
      </c>
      <c r="G46" s="1">
        <f t="shared" si="12"/>
        <v>18.876778817460327</v>
      </c>
      <c r="H46" s="1">
        <f t="shared" si="12"/>
        <v>23.158143817460299</v>
      </c>
      <c r="I46" s="1">
        <f t="shared" si="12"/>
        <v>27.729670484126977</v>
      </c>
      <c r="J46" s="1">
        <f t="shared" si="12"/>
        <v>32.295275484126996</v>
      </c>
      <c r="K46" s="1">
        <f t="shared" si="12"/>
        <v>37.734326317460315</v>
      </c>
      <c r="L46" s="1">
        <f t="shared" si="12"/>
        <v>43.362870484126965</v>
      </c>
      <c r="M46" s="1">
        <f t="shared" si="12"/>
        <v>48.692370484126982</v>
      </c>
      <c r="N46" s="1">
        <f t="shared" si="12"/>
        <v>48.692370484126982</v>
      </c>
      <c r="O46" s="1">
        <f t="shared" si="12"/>
        <v>48.692370484126982</v>
      </c>
      <c r="P46" s="1">
        <f t="shared" si="12"/>
        <v>48.692370484126982</v>
      </c>
      <c r="Q46" s="1">
        <f t="shared" si="12"/>
        <v>48.692370484126982</v>
      </c>
      <c r="R46" s="1">
        <f t="shared" si="12"/>
        <v>48.692370484126982</v>
      </c>
      <c r="S46" s="1">
        <f t="shared" si="12"/>
        <v>48.692370484126982</v>
      </c>
      <c r="T46" s="1">
        <f t="shared" si="12"/>
        <v>48.692370484126982</v>
      </c>
      <c r="U46" s="1">
        <f t="shared" si="12"/>
        <v>48.692370484126982</v>
      </c>
      <c r="V46" s="1">
        <f t="shared" si="12"/>
        <v>48.692370484126982</v>
      </c>
      <c r="W46" s="1">
        <f t="shared" si="12"/>
        <v>48.692370484126982</v>
      </c>
      <c r="X46" s="1">
        <f t="shared" si="12"/>
        <v>29.594995484127001</v>
      </c>
      <c r="AB46" s="1"/>
      <c r="AC46" s="1"/>
    </row>
    <row r="47" spans="1:29" x14ac:dyDescent="0.3">
      <c r="AA47" s="1"/>
    </row>
  </sheetData>
  <mergeCells count="4">
    <mergeCell ref="I6:S6"/>
    <mergeCell ref="I7:S7"/>
    <mergeCell ref="G9:I9"/>
    <mergeCell ref="C10:D10"/>
  </mergeCells>
  <pageMargins left="0.7" right="0.7" top="0.75" bottom="0.75" header="0.3" footer="0.3"/>
  <pageSetup scale="52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14"/>
  <sheetViews>
    <sheetView workbookViewId="0">
      <selection activeCell="F23" sqref="F23"/>
    </sheetView>
  </sheetViews>
  <sheetFormatPr defaultRowHeight="14.4" x14ac:dyDescent="0.3"/>
  <sheetData>
    <row r="3" spans="1:60" x14ac:dyDescent="0.3">
      <c r="A3" t="s">
        <v>26</v>
      </c>
      <c r="C3">
        <v>1</v>
      </c>
      <c r="D3">
        <v>2</v>
      </c>
      <c r="E3">
        <v>3</v>
      </c>
      <c r="F3">
        <f>4</f>
        <v>4</v>
      </c>
      <c r="G3">
        <f t="shared" ref="G3:AL3" si="0">F3+1</f>
        <v>5</v>
      </c>
      <c r="H3">
        <f t="shared" si="0"/>
        <v>6</v>
      </c>
      <c r="I3">
        <f t="shared" si="0"/>
        <v>7</v>
      </c>
      <c r="J3">
        <f t="shared" si="0"/>
        <v>8</v>
      </c>
      <c r="K3">
        <f t="shared" si="0"/>
        <v>9</v>
      </c>
      <c r="L3">
        <f t="shared" si="0"/>
        <v>10</v>
      </c>
      <c r="M3">
        <f t="shared" si="0"/>
        <v>11</v>
      </c>
      <c r="N3">
        <f t="shared" si="0"/>
        <v>12</v>
      </c>
      <c r="O3">
        <f t="shared" si="0"/>
        <v>13</v>
      </c>
      <c r="P3">
        <f t="shared" si="0"/>
        <v>14</v>
      </c>
      <c r="Q3">
        <f t="shared" si="0"/>
        <v>15</v>
      </c>
      <c r="R3">
        <f t="shared" si="0"/>
        <v>16</v>
      </c>
      <c r="S3">
        <f t="shared" si="0"/>
        <v>17</v>
      </c>
      <c r="T3">
        <f t="shared" si="0"/>
        <v>18</v>
      </c>
      <c r="U3">
        <f t="shared" si="0"/>
        <v>19</v>
      </c>
      <c r="V3">
        <f t="shared" si="0"/>
        <v>20</v>
      </c>
      <c r="W3">
        <f t="shared" si="0"/>
        <v>21</v>
      </c>
      <c r="X3">
        <f t="shared" si="0"/>
        <v>22</v>
      </c>
      <c r="Y3">
        <f t="shared" si="0"/>
        <v>23</v>
      </c>
      <c r="Z3">
        <f t="shared" si="0"/>
        <v>24</v>
      </c>
      <c r="AA3">
        <f t="shared" si="0"/>
        <v>25</v>
      </c>
      <c r="AB3">
        <f t="shared" si="0"/>
        <v>26</v>
      </c>
      <c r="AC3">
        <f t="shared" si="0"/>
        <v>27</v>
      </c>
      <c r="AD3">
        <f t="shared" si="0"/>
        <v>28</v>
      </c>
      <c r="AE3">
        <f t="shared" si="0"/>
        <v>29</v>
      </c>
      <c r="AF3">
        <f t="shared" si="0"/>
        <v>30</v>
      </c>
      <c r="AG3">
        <f t="shared" si="0"/>
        <v>31</v>
      </c>
      <c r="AH3">
        <f t="shared" si="0"/>
        <v>32</v>
      </c>
      <c r="AI3">
        <f t="shared" si="0"/>
        <v>33</v>
      </c>
      <c r="AJ3">
        <f t="shared" si="0"/>
        <v>34</v>
      </c>
      <c r="AK3">
        <f t="shared" si="0"/>
        <v>35</v>
      </c>
      <c r="AL3">
        <f t="shared" si="0"/>
        <v>36</v>
      </c>
      <c r="AM3">
        <f t="shared" ref="AM3:BG3" si="1">AL3+1</f>
        <v>37</v>
      </c>
      <c r="AN3">
        <f t="shared" si="1"/>
        <v>38</v>
      </c>
      <c r="AO3">
        <f t="shared" si="1"/>
        <v>39</v>
      </c>
      <c r="AP3">
        <f t="shared" si="1"/>
        <v>40</v>
      </c>
      <c r="AQ3">
        <f t="shared" si="1"/>
        <v>41</v>
      </c>
      <c r="AR3">
        <f t="shared" si="1"/>
        <v>42</v>
      </c>
      <c r="AS3">
        <f t="shared" si="1"/>
        <v>43</v>
      </c>
      <c r="AT3">
        <f t="shared" si="1"/>
        <v>44</v>
      </c>
      <c r="AU3">
        <f t="shared" si="1"/>
        <v>45</v>
      </c>
      <c r="AV3">
        <f t="shared" si="1"/>
        <v>46</v>
      </c>
      <c r="AW3">
        <f t="shared" si="1"/>
        <v>47</v>
      </c>
      <c r="AX3">
        <f t="shared" si="1"/>
        <v>48</v>
      </c>
      <c r="AY3">
        <f t="shared" si="1"/>
        <v>49</v>
      </c>
      <c r="AZ3">
        <f t="shared" si="1"/>
        <v>50</v>
      </c>
      <c r="BA3">
        <f t="shared" si="1"/>
        <v>51</v>
      </c>
      <c r="BB3">
        <f t="shared" si="1"/>
        <v>52</v>
      </c>
      <c r="BC3">
        <f t="shared" si="1"/>
        <v>53</v>
      </c>
      <c r="BD3">
        <f t="shared" si="1"/>
        <v>54</v>
      </c>
      <c r="BE3">
        <f t="shared" si="1"/>
        <v>55</v>
      </c>
      <c r="BF3">
        <f t="shared" si="1"/>
        <v>56</v>
      </c>
      <c r="BG3">
        <f t="shared" si="1"/>
        <v>57</v>
      </c>
    </row>
    <row r="4" spans="1:60" x14ac:dyDescent="0.3">
      <c r="A4" t="s">
        <v>3</v>
      </c>
      <c r="B4" t="s">
        <v>12</v>
      </c>
      <c r="C4">
        <v>0</v>
      </c>
      <c r="D4">
        <v>0</v>
      </c>
      <c r="E4">
        <v>0</v>
      </c>
      <c r="F4">
        <v>0.2</v>
      </c>
      <c r="G4">
        <v>0.4</v>
      </c>
      <c r="H4">
        <v>0.7</v>
      </c>
      <c r="I4">
        <v>0.9</v>
      </c>
      <c r="J4">
        <v>1.2</v>
      </c>
      <c r="K4">
        <v>1.7</v>
      </c>
      <c r="L4">
        <v>2.2000000000000002</v>
      </c>
      <c r="M4">
        <v>3.4</v>
      </c>
      <c r="N4">
        <v>5.4</v>
      </c>
      <c r="O4">
        <v>7.8</v>
      </c>
      <c r="P4">
        <v>10.5</v>
      </c>
      <c r="Q4">
        <v>13.3</v>
      </c>
      <c r="R4">
        <v>16.399999999999999</v>
      </c>
      <c r="S4">
        <v>25</v>
      </c>
      <c r="T4">
        <v>29.9</v>
      </c>
      <c r="U4">
        <v>33.4</v>
      </c>
      <c r="V4">
        <v>36.9</v>
      </c>
      <c r="W4">
        <v>40.1</v>
      </c>
      <c r="X4">
        <v>43.2</v>
      </c>
      <c r="Y4">
        <v>46.2</v>
      </c>
      <c r="Z4">
        <v>48.9</v>
      </c>
      <c r="AA4">
        <v>51.5</v>
      </c>
      <c r="AB4">
        <v>53.9</v>
      </c>
      <c r="AC4">
        <v>56.1</v>
      </c>
      <c r="AD4">
        <v>58.1</v>
      </c>
      <c r="AE4">
        <v>59.9</v>
      </c>
      <c r="AF4">
        <v>61.7</v>
      </c>
      <c r="AG4">
        <v>63.3</v>
      </c>
      <c r="AH4">
        <v>64.900000000000006</v>
      </c>
      <c r="AI4">
        <v>66.3</v>
      </c>
      <c r="AJ4">
        <v>67.7</v>
      </c>
      <c r="AK4">
        <v>68.900000000000006</v>
      </c>
      <c r="AL4">
        <v>70.099999999999994</v>
      </c>
      <c r="AM4">
        <v>71.3</v>
      </c>
      <c r="AN4">
        <v>72.3</v>
      </c>
      <c r="AO4">
        <v>73.400000000000006</v>
      </c>
      <c r="AP4">
        <v>74.900000000000006</v>
      </c>
      <c r="AQ4">
        <v>75.900000000000006</v>
      </c>
      <c r="AR4">
        <v>77.2</v>
      </c>
      <c r="AS4">
        <v>78.5</v>
      </c>
      <c r="AT4">
        <v>79.400000000000006</v>
      </c>
      <c r="AU4">
        <v>80.400000000000006</v>
      </c>
      <c r="AV4">
        <v>81.099999999999994</v>
      </c>
      <c r="AW4">
        <v>81.900000000000006</v>
      </c>
      <c r="AX4">
        <v>82.7</v>
      </c>
      <c r="AY4">
        <v>83.4</v>
      </c>
      <c r="AZ4">
        <v>84.3</v>
      </c>
      <c r="BA4">
        <v>85</v>
      </c>
      <c r="BB4">
        <v>85.9</v>
      </c>
      <c r="BC4">
        <v>86.7</v>
      </c>
      <c r="BD4">
        <v>87.5</v>
      </c>
      <c r="BE4">
        <v>88.3</v>
      </c>
      <c r="BF4">
        <v>89.3</v>
      </c>
      <c r="BG4">
        <v>90.1</v>
      </c>
      <c r="BH4">
        <v>91</v>
      </c>
    </row>
    <row r="5" spans="1:60" x14ac:dyDescent="0.3">
      <c r="A5" t="s">
        <v>4</v>
      </c>
      <c r="B5" t="s">
        <v>13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7.3</v>
      </c>
      <c r="T5">
        <v>9.9</v>
      </c>
      <c r="U5">
        <v>11</v>
      </c>
      <c r="V5">
        <v>22</v>
      </c>
      <c r="W5">
        <v>23.5</v>
      </c>
      <c r="X5">
        <v>26.4</v>
      </c>
      <c r="Y5">
        <v>30.3</v>
      </c>
      <c r="Z5">
        <v>35.799999999999997</v>
      </c>
      <c r="AA5">
        <v>39.5</v>
      </c>
      <c r="AB5">
        <v>40.200000000000003</v>
      </c>
      <c r="AC5">
        <v>41.4</v>
      </c>
      <c r="AD5">
        <v>42.2</v>
      </c>
      <c r="AE5">
        <v>42.9</v>
      </c>
      <c r="AF5">
        <v>44.1</v>
      </c>
      <c r="AG5">
        <v>44.9</v>
      </c>
      <c r="AH5">
        <v>45.3</v>
      </c>
      <c r="AI5">
        <v>49.9</v>
      </c>
      <c r="AJ5">
        <v>51.3</v>
      </c>
      <c r="AK5">
        <v>51.7</v>
      </c>
      <c r="AL5">
        <v>52.3</v>
      </c>
      <c r="AM5">
        <v>53</v>
      </c>
      <c r="AN5">
        <v>53.3</v>
      </c>
      <c r="AO5">
        <v>54.1</v>
      </c>
      <c r="AP5">
        <v>55.6</v>
      </c>
      <c r="AQ5">
        <v>55.6</v>
      </c>
      <c r="AR5">
        <v>56.4</v>
      </c>
      <c r="AS5">
        <v>59.4</v>
      </c>
      <c r="AT5">
        <v>60.8</v>
      </c>
      <c r="AU5">
        <v>62</v>
      </c>
      <c r="AV5">
        <v>62.5</v>
      </c>
      <c r="AW5">
        <v>62.9</v>
      </c>
      <c r="AX5">
        <v>63.1</v>
      </c>
      <c r="AY5">
        <v>63.7</v>
      </c>
      <c r="AZ5">
        <v>64.5</v>
      </c>
      <c r="BA5">
        <v>64.8</v>
      </c>
      <c r="BB5">
        <v>65.5</v>
      </c>
      <c r="BC5">
        <v>66.099999999999994</v>
      </c>
      <c r="BD5">
        <v>66.599999999999994</v>
      </c>
      <c r="BE5">
        <v>67.3</v>
      </c>
      <c r="BF5">
        <v>69.3</v>
      </c>
      <c r="BG5">
        <v>70.400000000000006</v>
      </c>
      <c r="BH5">
        <v>71.8</v>
      </c>
    </row>
    <row r="6" spans="1:60" x14ac:dyDescent="0.3">
      <c r="A6" t="s">
        <v>5</v>
      </c>
      <c r="B6" t="s">
        <v>14</v>
      </c>
      <c r="C6">
        <v>0</v>
      </c>
      <c r="D6">
        <v>0</v>
      </c>
      <c r="E6">
        <v>0</v>
      </c>
      <c r="F6">
        <v>0.1</v>
      </c>
      <c r="G6">
        <v>0.1</v>
      </c>
      <c r="H6">
        <v>0.1</v>
      </c>
      <c r="I6">
        <v>0.2</v>
      </c>
      <c r="J6">
        <v>0.4</v>
      </c>
      <c r="K6">
        <v>0.5</v>
      </c>
      <c r="L6">
        <v>0.7</v>
      </c>
      <c r="M6">
        <v>1.1000000000000001</v>
      </c>
      <c r="N6">
        <v>1.9</v>
      </c>
      <c r="O6">
        <v>2.9</v>
      </c>
      <c r="P6">
        <v>3.9</v>
      </c>
      <c r="Q6">
        <v>5.0999999999999996</v>
      </c>
      <c r="R6">
        <v>6.2</v>
      </c>
      <c r="S6">
        <v>7.4</v>
      </c>
      <c r="T6">
        <v>8.6</v>
      </c>
      <c r="U6">
        <v>9.6999999999999993</v>
      </c>
      <c r="V6">
        <v>10.8</v>
      </c>
      <c r="W6">
        <v>11.8</v>
      </c>
      <c r="X6">
        <v>12.8</v>
      </c>
      <c r="Y6">
        <v>13.7</v>
      </c>
      <c r="Z6">
        <v>14.5</v>
      </c>
      <c r="AA6">
        <v>15.2</v>
      </c>
      <c r="AB6">
        <v>15.9</v>
      </c>
      <c r="AC6">
        <v>16.5</v>
      </c>
      <c r="AD6">
        <v>17.100000000000001</v>
      </c>
      <c r="AE6">
        <v>17.600000000000001</v>
      </c>
      <c r="AF6">
        <v>18.100000000000001</v>
      </c>
      <c r="AG6">
        <v>18.600000000000001</v>
      </c>
      <c r="AH6">
        <v>19</v>
      </c>
      <c r="AI6">
        <v>19.399999999999999</v>
      </c>
      <c r="AJ6">
        <v>19.7</v>
      </c>
      <c r="AK6">
        <v>20</v>
      </c>
      <c r="AL6">
        <v>20.3</v>
      </c>
      <c r="AM6">
        <v>20.6</v>
      </c>
      <c r="AN6">
        <v>20.9</v>
      </c>
      <c r="AO6">
        <v>21.1</v>
      </c>
      <c r="AP6">
        <v>21.4</v>
      </c>
      <c r="AQ6">
        <v>21.6</v>
      </c>
      <c r="AR6">
        <v>21.5</v>
      </c>
      <c r="AS6">
        <v>21.7</v>
      </c>
      <c r="AT6">
        <v>21.9</v>
      </c>
      <c r="AU6">
        <v>22.1</v>
      </c>
      <c r="AV6">
        <v>22.3</v>
      </c>
      <c r="AW6">
        <v>22.5</v>
      </c>
      <c r="AX6">
        <v>22.6</v>
      </c>
      <c r="AY6">
        <v>22.8</v>
      </c>
      <c r="AZ6">
        <v>23</v>
      </c>
      <c r="BA6">
        <v>23.1</v>
      </c>
      <c r="BB6">
        <v>23.3</v>
      </c>
      <c r="BC6">
        <v>23.4</v>
      </c>
      <c r="BD6">
        <v>23.6</v>
      </c>
      <c r="BE6">
        <v>23.7</v>
      </c>
      <c r="BF6">
        <v>23.8</v>
      </c>
      <c r="BG6">
        <v>24</v>
      </c>
      <c r="BH6">
        <v>24.1</v>
      </c>
    </row>
    <row r="7" spans="1:60" x14ac:dyDescent="0.3">
      <c r="A7" t="s">
        <v>6</v>
      </c>
      <c r="B7" t="s">
        <v>12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0.1</v>
      </c>
      <c r="Q7">
        <v>0.1</v>
      </c>
      <c r="R7">
        <v>0.1</v>
      </c>
      <c r="S7">
        <v>0.2</v>
      </c>
      <c r="T7">
        <v>0.4</v>
      </c>
      <c r="U7">
        <v>0.5</v>
      </c>
      <c r="V7">
        <v>0.7</v>
      </c>
      <c r="W7">
        <v>1</v>
      </c>
      <c r="X7">
        <v>1.3</v>
      </c>
      <c r="Y7">
        <v>1.6</v>
      </c>
      <c r="Z7">
        <v>1.9</v>
      </c>
      <c r="AA7">
        <v>2.2999999999999998</v>
      </c>
      <c r="AB7">
        <v>2.7</v>
      </c>
      <c r="AC7">
        <v>3.1</v>
      </c>
      <c r="AD7">
        <v>3.5</v>
      </c>
      <c r="AE7">
        <v>3.9</v>
      </c>
      <c r="AF7">
        <v>4.3</v>
      </c>
      <c r="AG7">
        <v>4.7</v>
      </c>
      <c r="AH7">
        <v>5.0999999999999996</v>
      </c>
      <c r="AI7">
        <v>5.5</v>
      </c>
      <c r="AJ7">
        <v>5.9</v>
      </c>
      <c r="AK7">
        <v>6.2</v>
      </c>
      <c r="AL7">
        <v>6.5</v>
      </c>
      <c r="AM7">
        <v>6.8</v>
      </c>
      <c r="AN7">
        <v>7.1</v>
      </c>
      <c r="AO7">
        <v>7.4</v>
      </c>
      <c r="AP7">
        <v>7.7</v>
      </c>
      <c r="AQ7">
        <v>7.9</v>
      </c>
      <c r="AR7">
        <v>7.8</v>
      </c>
      <c r="AS7">
        <v>8</v>
      </c>
      <c r="AT7">
        <v>8.3000000000000007</v>
      </c>
      <c r="AU7">
        <v>8.5</v>
      </c>
      <c r="AV7">
        <v>8.6999999999999993</v>
      </c>
      <c r="AW7">
        <v>8.9</v>
      </c>
      <c r="AX7">
        <v>9</v>
      </c>
      <c r="AY7">
        <v>9.1999999999999993</v>
      </c>
      <c r="AZ7">
        <v>9.4</v>
      </c>
      <c r="BA7">
        <v>9.5</v>
      </c>
      <c r="BB7">
        <v>9.6</v>
      </c>
      <c r="BC7">
        <v>9.8000000000000007</v>
      </c>
      <c r="BD7">
        <v>9.9</v>
      </c>
      <c r="BE7">
        <v>10</v>
      </c>
      <c r="BF7">
        <v>10.1</v>
      </c>
      <c r="BG7">
        <v>10.199999999999999</v>
      </c>
      <c r="BH7">
        <v>10.199999999999999</v>
      </c>
    </row>
    <row r="8" spans="1:60" x14ac:dyDescent="0.3">
      <c r="A8" t="s">
        <v>6</v>
      </c>
      <c r="B8" t="s">
        <v>12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0.1</v>
      </c>
      <c r="P8">
        <v>0.1</v>
      </c>
      <c r="Q8">
        <v>0.2</v>
      </c>
      <c r="R8">
        <v>0.3</v>
      </c>
      <c r="S8">
        <v>0.5</v>
      </c>
      <c r="T8">
        <v>0.9</v>
      </c>
      <c r="U8">
        <v>1.4</v>
      </c>
      <c r="V8">
        <v>2</v>
      </c>
      <c r="W8">
        <v>2.7</v>
      </c>
      <c r="X8">
        <v>3.5</v>
      </c>
      <c r="Y8">
        <v>4.4000000000000004</v>
      </c>
      <c r="Z8">
        <v>5.4</v>
      </c>
      <c r="AA8">
        <v>6.5</v>
      </c>
      <c r="AB8">
        <v>7.7</v>
      </c>
      <c r="AC8">
        <v>8.8000000000000007</v>
      </c>
      <c r="AD8">
        <v>10.1</v>
      </c>
      <c r="AE8">
        <v>11.2</v>
      </c>
      <c r="AF8">
        <v>12.4</v>
      </c>
      <c r="AG8">
        <v>13.6</v>
      </c>
      <c r="AH8">
        <v>14.9</v>
      </c>
      <c r="AI8">
        <v>16.100000000000001</v>
      </c>
      <c r="AJ8">
        <v>17.2</v>
      </c>
      <c r="AK8">
        <v>18.399999999999999</v>
      </c>
      <c r="AL8">
        <v>19.600000000000001</v>
      </c>
      <c r="AM8">
        <v>20.6</v>
      </c>
      <c r="AN8">
        <v>21.6</v>
      </c>
      <c r="AO8">
        <v>22.6</v>
      </c>
      <c r="AP8">
        <v>23.5</v>
      </c>
      <c r="AQ8">
        <v>24.4</v>
      </c>
      <c r="AR8">
        <v>25.7</v>
      </c>
      <c r="AS8">
        <v>26.8</v>
      </c>
      <c r="AT8">
        <v>27.9</v>
      </c>
      <c r="AU8">
        <v>28.7</v>
      </c>
      <c r="AV8">
        <v>29.8</v>
      </c>
      <c r="AW8">
        <v>30.6</v>
      </c>
      <c r="AX8">
        <v>31.3</v>
      </c>
      <c r="AY8">
        <v>32.200000000000003</v>
      </c>
      <c r="AZ8">
        <v>33.1</v>
      </c>
      <c r="BA8">
        <v>33.9</v>
      </c>
      <c r="BB8">
        <v>34.5</v>
      </c>
      <c r="BC8">
        <v>35.200000000000003</v>
      </c>
      <c r="BD8">
        <v>35.9</v>
      </c>
      <c r="BE8">
        <v>36.6</v>
      </c>
      <c r="BF8">
        <v>37.200000000000003</v>
      </c>
      <c r="BG8">
        <v>37.799999999999997</v>
      </c>
      <c r="BH8">
        <v>38.4</v>
      </c>
    </row>
    <row r="9" spans="1:60" x14ac:dyDescent="0.3">
      <c r="A9" t="s">
        <v>7</v>
      </c>
      <c r="B9" t="s">
        <v>12</v>
      </c>
      <c r="C9">
        <v>6.5</v>
      </c>
      <c r="D9">
        <v>6.5</v>
      </c>
      <c r="E9">
        <v>6.3</v>
      </c>
      <c r="F9">
        <v>6.2</v>
      </c>
      <c r="G9">
        <v>6.1</v>
      </c>
      <c r="H9">
        <v>6</v>
      </c>
      <c r="I9">
        <v>5.9</v>
      </c>
      <c r="J9">
        <v>5.8</v>
      </c>
      <c r="K9">
        <v>5.7</v>
      </c>
      <c r="L9">
        <v>5.6</v>
      </c>
      <c r="M9">
        <v>5.6</v>
      </c>
      <c r="N9">
        <v>5.5</v>
      </c>
      <c r="O9">
        <v>5.5</v>
      </c>
      <c r="P9">
        <v>5.5</v>
      </c>
      <c r="Q9">
        <v>5.6</v>
      </c>
      <c r="R9">
        <v>5.7</v>
      </c>
      <c r="S9">
        <v>5.8</v>
      </c>
      <c r="T9">
        <v>6.1</v>
      </c>
      <c r="U9">
        <v>6.3</v>
      </c>
      <c r="V9">
        <v>6.6</v>
      </c>
      <c r="W9">
        <v>7</v>
      </c>
      <c r="X9">
        <v>7.5</v>
      </c>
      <c r="Y9">
        <v>8</v>
      </c>
      <c r="Z9">
        <v>8.6</v>
      </c>
      <c r="AA9">
        <v>9.1999999999999993</v>
      </c>
      <c r="AB9">
        <v>9.8000000000000007</v>
      </c>
      <c r="AC9">
        <v>10.5</v>
      </c>
      <c r="AD9">
        <v>11.2</v>
      </c>
      <c r="AE9">
        <v>12</v>
      </c>
      <c r="AF9">
        <v>12.8</v>
      </c>
      <c r="AG9">
        <v>13.6</v>
      </c>
      <c r="AH9">
        <v>14.2</v>
      </c>
      <c r="AI9">
        <v>15</v>
      </c>
      <c r="AJ9">
        <v>15.9</v>
      </c>
      <c r="AK9">
        <v>16.600000000000001</v>
      </c>
      <c r="AL9">
        <v>17.3</v>
      </c>
      <c r="AM9">
        <v>18</v>
      </c>
      <c r="AN9">
        <v>18.8</v>
      </c>
      <c r="AO9">
        <v>19.5</v>
      </c>
      <c r="AP9">
        <v>20.3</v>
      </c>
      <c r="AQ9">
        <v>21</v>
      </c>
      <c r="AR9">
        <v>19.399999999999999</v>
      </c>
      <c r="AS9">
        <v>20.100000000000001</v>
      </c>
      <c r="AT9">
        <v>20.8</v>
      </c>
      <c r="AU9">
        <v>21.6</v>
      </c>
      <c r="AV9">
        <v>22.1</v>
      </c>
      <c r="AW9">
        <v>22.8</v>
      </c>
      <c r="AX9">
        <v>23.6</v>
      </c>
      <c r="AY9">
        <v>24.1</v>
      </c>
      <c r="AZ9">
        <v>24.7</v>
      </c>
      <c r="BA9">
        <v>25.3</v>
      </c>
      <c r="BB9">
        <v>26.1</v>
      </c>
      <c r="BC9">
        <v>26.8</v>
      </c>
      <c r="BD9">
        <v>27.4</v>
      </c>
      <c r="BE9">
        <v>28.1</v>
      </c>
      <c r="BF9">
        <v>28.7</v>
      </c>
      <c r="BG9">
        <v>29.5</v>
      </c>
      <c r="BH9">
        <v>30.1</v>
      </c>
    </row>
    <row r="10" spans="1:60" x14ac:dyDescent="0.3">
      <c r="A10" t="s">
        <v>8</v>
      </c>
      <c r="B10" t="s">
        <v>12</v>
      </c>
      <c r="C10">
        <v>4.0999999999999996</v>
      </c>
      <c r="D10">
        <v>4.0999999999999996</v>
      </c>
      <c r="E10">
        <v>4.0999999999999996</v>
      </c>
      <c r="F10">
        <v>4.0999999999999996</v>
      </c>
      <c r="G10">
        <v>4.0999999999999996</v>
      </c>
      <c r="H10">
        <v>4.0999999999999996</v>
      </c>
      <c r="I10">
        <v>4.0999999999999996</v>
      </c>
      <c r="J10">
        <v>4.0999999999999996</v>
      </c>
      <c r="K10">
        <v>4.2</v>
      </c>
      <c r="L10">
        <v>4.2</v>
      </c>
      <c r="M10">
        <v>4.2</v>
      </c>
      <c r="N10">
        <v>4.3</v>
      </c>
      <c r="O10">
        <v>4.4000000000000004</v>
      </c>
      <c r="P10">
        <v>4.5999999999999996</v>
      </c>
      <c r="Q10">
        <v>4.7</v>
      </c>
      <c r="R10">
        <v>4.8</v>
      </c>
      <c r="S10">
        <v>5</v>
      </c>
      <c r="T10">
        <v>5.0999999999999996</v>
      </c>
      <c r="U10">
        <v>5.2</v>
      </c>
      <c r="V10">
        <v>5.4</v>
      </c>
      <c r="W10">
        <v>5.5</v>
      </c>
      <c r="X10">
        <v>5.6</v>
      </c>
      <c r="Y10">
        <v>5.7</v>
      </c>
      <c r="Z10">
        <v>5.8</v>
      </c>
      <c r="AA10">
        <v>5.9</v>
      </c>
      <c r="AB10">
        <v>6</v>
      </c>
      <c r="AC10">
        <v>6</v>
      </c>
      <c r="AD10">
        <v>6.1</v>
      </c>
      <c r="AE10">
        <v>6.1</v>
      </c>
      <c r="AF10">
        <v>6.2</v>
      </c>
      <c r="AG10">
        <v>6.2</v>
      </c>
      <c r="AH10">
        <v>6.3</v>
      </c>
      <c r="AI10">
        <v>6.3</v>
      </c>
      <c r="AJ10">
        <v>6.3</v>
      </c>
      <c r="AK10">
        <v>6.3</v>
      </c>
      <c r="AL10">
        <v>6.4</v>
      </c>
      <c r="AM10">
        <v>6.4</v>
      </c>
      <c r="AN10">
        <v>6.4</v>
      </c>
      <c r="AO10">
        <v>6.4</v>
      </c>
      <c r="AP10">
        <v>6.5</v>
      </c>
      <c r="AQ10">
        <v>6.5</v>
      </c>
      <c r="AR10">
        <v>6.4</v>
      </c>
      <c r="AS10">
        <v>6.4</v>
      </c>
      <c r="AT10">
        <v>6.4</v>
      </c>
      <c r="AU10">
        <v>6.5</v>
      </c>
      <c r="AV10">
        <v>6.5</v>
      </c>
      <c r="AW10">
        <v>6.5</v>
      </c>
      <c r="AX10">
        <v>6.5</v>
      </c>
      <c r="AY10">
        <v>6.5</v>
      </c>
      <c r="AZ10">
        <v>6.6</v>
      </c>
      <c r="BA10">
        <v>6.6</v>
      </c>
      <c r="BB10">
        <v>6.6</v>
      </c>
      <c r="BC10">
        <v>6.6</v>
      </c>
      <c r="BD10">
        <v>6.7</v>
      </c>
      <c r="BE10">
        <v>6.7</v>
      </c>
      <c r="BF10">
        <v>6.7</v>
      </c>
      <c r="BG10">
        <v>6.7</v>
      </c>
      <c r="BH10">
        <v>6.8</v>
      </c>
    </row>
    <row r="11" spans="1:60" x14ac:dyDescent="0.3">
      <c r="A11" t="s">
        <v>9</v>
      </c>
      <c r="B11" t="s">
        <v>12</v>
      </c>
      <c r="C11">
        <v>1.1000000000000001</v>
      </c>
      <c r="D11">
        <v>1.1000000000000001</v>
      </c>
      <c r="E11">
        <v>1.1000000000000001</v>
      </c>
      <c r="F11">
        <v>1</v>
      </c>
      <c r="G11">
        <v>0.8</v>
      </c>
      <c r="H11">
        <v>0.7</v>
      </c>
      <c r="I11">
        <v>0.6</v>
      </c>
      <c r="J11">
        <v>0.5</v>
      </c>
      <c r="K11">
        <v>0.4</v>
      </c>
      <c r="L11">
        <v>0.3</v>
      </c>
      <c r="M11">
        <v>0.2</v>
      </c>
      <c r="N11">
        <v>0.2</v>
      </c>
      <c r="O11">
        <v>0.2</v>
      </c>
      <c r="P11">
        <v>0.2</v>
      </c>
      <c r="Q11">
        <v>0.2</v>
      </c>
      <c r="R11">
        <v>0.2</v>
      </c>
      <c r="S11">
        <v>0.2</v>
      </c>
      <c r="T11">
        <v>0.2</v>
      </c>
      <c r="U11">
        <v>0.2</v>
      </c>
      <c r="V11">
        <v>0.2</v>
      </c>
      <c r="W11">
        <v>0.2</v>
      </c>
      <c r="X11">
        <v>0.2</v>
      </c>
      <c r="Y11">
        <v>0.2</v>
      </c>
      <c r="Z11">
        <v>0.2</v>
      </c>
      <c r="AA11">
        <v>0.2</v>
      </c>
      <c r="AB11">
        <v>0.2</v>
      </c>
      <c r="AC11">
        <v>0.2</v>
      </c>
      <c r="AD11">
        <v>0.2</v>
      </c>
      <c r="AE11">
        <v>0.2</v>
      </c>
      <c r="AF11">
        <v>0.2</v>
      </c>
      <c r="AG11">
        <v>0.2</v>
      </c>
      <c r="AH11">
        <v>0.2</v>
      </c>
      <c r="AI11">
        <v>0.2</v>
      </c>
      <c r="AJ11">
        <v>0.2</v>
      </c>
      <c r="AK11">
        <v>0.2</v>
      </c>
      <c r="AL11">
        <v>0.2</v>
      </c>
      <c r="AM11">
        <v>0.2</v>
      </c>
      <c r="AN11">
        <v>0.2</v>
      </c>
      <c r="AO11">
        <v>0.2</v>
      </c>
      <c r="AP11">
        <v>0.2</v>
      </c>
      <c r="AQ11">
        <v>0.2</v>
      </c>
      <c r="AR11">
        <v>0.2</v>
      </c>
      <c r="AS11">
        <v>0.2</v>
      </c>
      <c r="AT11">
        <v>0.2</v>
      </c>
      <c r="AU11">
        <v>0.2</v>
      </c>
      <c r="AV11">
        <v>0.2</v>
      </c>
      <c r="AW11">
        <v>0.2</v>
      </c>
      <c r="AX11">
        <v>0.2</v>
      </c>
      <c r="AY11">
        <v>0.2</v>
      </c>
      <c r="AZ11">
        <v>0.2</v>
      </c>
      <c r="BA11">
        <v>0.2</v>
      </c>
      <c r="BB11">
        <v>0.2</v>
      </c>
      <c r="BC11">
        <v>0.2</v>
      </c>
      <c r="BD11">
        <v>0.2</v>
      </c>
      <c r="BE11">
        <v>0.2</v>
      </c>
      <c r="BF11">
        <v>0.2</v>
      </c>
      <c r="BG11">
        <v>0.2</v>
      </c>
      <c r="BH11">
        <v>0.2</v>
      </c>
    </row>
    <row r="12" spans="1:60" x14ac:dyDescent="0.3">
      <c r="A12" t="s">
        <v>10</v>
      </c>
      <c r="B12" t="s">
        <v>12</v>
      </c>
      <c r="C12">
        <v>11.7</v>
      </c>
      <c r="D12">
        <v>11.7</v>
      </c>
      <c r="E12">
        <v>11.5</v>
      </c>
      <c r="F12">
        <v>11.6</v>
      </c>
      <c r="G12">
        <v>11.5</v>
      </c>
      <c r="H12">
        <v>11.6</v>
      </c>
      <c r="I12">
        <v>11.8</v>
      </c>
      <c r="J12">
        <v>12</v>
      </c>
      <c r="K12">
        <v>12.5</v>
      </c>
      <c r="L12">
        <v>13.1</v>
      </c>
      <c r="M12">
        <v>14.5</v>
      </c>
      <c r="N12">
        <v>17.399999999999999</v>
      </c>
      <c r="O12">
        <v>20.9</v>
      </c>
      <c r="P12">
        <v>24.9</v>
      </c>
      <c r="Q12">
        <v>29.2</v>
      </c>
      <c r="R12">
        <v>33.799999999999997</v>
      </c>
      <c r="S12">
        <v>44.2</v>
      </c>
      <c r="T12">
        <v>51.1</v>
      </c>
      <c r="U12">
        <v>56.8</v>
      </c>
      <c r="V12">
        <v>62.6</v>
      </c>
      <c r="W12">
        <v>68.3</v>
      </c>
      <c r="X12">
        <v>74</v>
      </c>
      <c r="Y12">
        <v>79.7</v>
      </c>
      <c r="Z12">
        <v>85.3</v>
      </c>
      <c r="AA12">
        <v>90.8</v>
      </c>
      <c r="AB12">
        <v>96.1</v>
      </c>
      <c r="AC12">
        <v>101.3</v>
      </c>
      <c r="AD12">
        <v>106.2</v>
      </c>
      <c r="AE12">
        <v>111.1</v>
      </c>
      <c r="AF12">
        <v>115.7</v>
      </c>
      <c r="AG12">
        <v>120.2</v>
      </c>
      <c r="AH12">
        <v>124.6</v>
      </c>
      <c r="AI12">
        <v>128.80000000000001</v>
      </c>
      <c r="AJ12">
        <v>132.80000000000001</v>
      </c>
      <c r="AK12">
        <v>136.69999999999999</v>
      </c>
      <c r="AL12">
        <v>140.4</v>
      </c>
      <c r="AM12">
        <v>144</v>
      </c>
      <c r="AN12">
        <v>147.4</v>
      </c>
      <c r="AO12">
        <v>150.69999999999999</v>
      </c>
      <c r="AP12">
        <v>154.4</v>
      </c>
      <c r="AQ12">
        <v>157.4</v>
      </c>
      <c r="AR12">
        <v>158.19999999999999</v>
      </c>
      <c r="AS12">
        <v>161.80000000000001</v>
      </c>
      <c r="AT12">
        <v>164.8</v>
      </c>
      <c r="AU12">
        <v>168</v>
      </c>
      <c r="AV12">
        <v>170.7</v>
      </c>
      <c r="AW12">
        <v>173.3</v>
      </c>
      <c r="AX12">
        <v>176</v>
      </c>
      <c r="AY12">
        <v>178.6</v>
      </c>
      <c r="AZ12">
        <v>181.2</v>
      </c>
      <c r="BA12">
        <v>183.7</v>
      </c>
      <c r="BB12">
        <v>186.2</v>
      </c>
      <c r="BC12">
        <v>188.7</v>
      </c>
      <c r="BD12">
        <v>191.1</v>
      </c>
      <c r="BE12">
        <v>193.5</v>
      </c>
      <c r="BF12">
        <v>196.1</v>
      </c>
      <c r="BG12">
        <v>198.4</v>
      </c>
      <c r="BH12">
        <v>200.9</v>
      </c>
    </row>
    <row r="13" spans="1:60" x14ac:dyDescent="0.3">
      <c r="A13" t="s">
        <v>10</v>
      </c>
      <c r="B13" t="s">
        <v>12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</row>
    <row r="14" spans="1:60" x14ac:dyDescent="0.3">
      <c r="A14" t="s">
        <v>11</v>
      </c>
      <c r="B14" t="s">
        <v>15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9" workbookViewId="0">
      <selection activeCell="N30" sqref="N30"/>
    </sheetView>
  </sheetViews>
  <sheetFormatPr defaultRowHeight="14.4" x14ac:dyDescent="0.3"/>
  <sheetData>
    <row r="1" spans="1:7" x14ac:dyDescent="0.3">
      <c r="A1" s="2" t="s">
        <v>57</v>
      </c>
      <c r="G1" t="s">
        <v>59</v>
      </c>
    </row>
    <row r="25" spans="1:1" x14ac:dyDescent="0.3">
      <c r="A25" s="2" t="s">
        <v>58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Below Baseline</vt:lpstr>
      <vt:lpstr>Above Baseline</vt:lpstr>
      <vt:lpstr>Example Forest Carbon Yield</vt:lpstr>
      <vt:lpstr>Graphs</vt:lpstr>
    </vt:vector>
  </TitlesOfParts>
  <Company>Oregon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Latta</dc:creator>
  <cp:lastModifiedBy>LNichols</cp:lastModifiedBy>
  <cp:lastPrinted>2011-08-22T18:07:07Z</cp:lastPrinted>
  <dcterms:created xsi:type="dcterms:W3CDTF">2011-08-18T13:23:13Z</dcterms:created>
  <dcterms:modified xsi:type="dcterms:W3CDTF">2014-08-27T18:49:35Z</dcterms:modified>
</cp:coreProperties>
</file>